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52" windowWidth="15360" windowHeight="8316" activeTab="0"/>
  </bookViews>
  <sheets>
    <sheet name="Dissolution" sheetId="1" r:id="rId1"/>
    <sheet name="Similarity Factors" sheetId="2" r:id="rId2"/>
  </sheets>
  <definedNames>
    <definedName name="_xlnm.Print_Area" localSheetId="0">'Dissolution'!$B$1:$L$63</definedName>
  </definedNames>
  <calcPr fullCalcOnLoad="1"/>
</workbook>
</file>

<file path=xl/sharedStrings.xml><?xml version="1.0" encoding="utf-8"?>
<sst xmlns="http://schemas.openxmlformats.org/spreadsheetml/2006/main" count="47" uniqueCount="39">
  <si>
    <t>Tablet</t>
  </si>
  <si>
    <t>Capsule</t>
  </si>
  <si>
    <t>Capsule Formulation:</t>
  </si>
  <si>
    <t>Tablet Formulation:</t>
  </si>
  <si>
    <t>Time</t>
  </si>
  <si>
    <t>(min)</t>
  </si>
  <si>
    <t>Wavelength:</t>
  </si>
  <si>
    <t>nm</t>
  </si>
  <si>
    <t>Calibration Curve Parameters:</t>
  </si>
  <si>
    <t>Slope:</t>
  </si>
  <si>
    <t>Intercept:</t>
  </si>
  <si>
    <t>% Released</t>
  </si>
  <si>
    <t>mL</t>
  </si>
  <si>
    <t>V Dissolution Medium:</t>
  </si>
  <si>
    <t>Assay Dilution Factor:</t>
  </si>
  <si>
    <t>Analyte:</t>
  </si>
  <si>
    <t>Acetaminophen</t>
  </si>
  <si>
    <t>Source:</t>
  </si>
  <si>
    <t>http://www.fda.gov/downloads/Drugs/GuidanceComplianceRegulatoryInformation/Guidances/ucm070237.pdf</t>
  </si>
  <si>
    <t>f1</t>
  </si>
  <si>
    <t>f2</t>
  </si>
  <si>
    <t>f2:</t>
  </si>
  <si>
    <t>f1:</t>
  </si>
  <si>
    <t>(PASS: 50-100)</t>
  </si>
  <si>
    <t>(PASS: 0-15)</t>
  </si>
  <si>
    <t>USP Dissolution Test Apparatus II (Paddle)</t>
  </si>
  <si>
    <t>Group Members:</t>
  </si>
  <si>
    <t>(Enter the slope from the calibration curve here)</t>
  </si>
  <si>
    <t>(Enter the intercept from the calibration curve here)</t>
  </si>
  <si>
    <t>Amount Released</t>
  </si>
  <si>
    <t>Drug Concentration</t>
  </si>
  <si>
    <t>(mg/L)</t>
  </si>
  <si>
    <t>(mg)</t>
  </si>
  <si>
    <t>Capsule Dose:</t>
  </si>
  <si>
    <t>Tablet Dose:</t>
  </si>
  <si>
    <t>Similarity</t>
  </si>
  <si>
    <t>Factors</t>
  </si>
  <si>
    <t>500 mg Acetaminophen Tablets</t>
  </si>
  <si>
    <t>mg (mass of drug loaded in vessel)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</si>
</sst>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0.0000"/>
    <numFmt numFmtId="179" formatCode="0.000"/>
    <numFmt numFmtId="180" formatCode="0.0000000"/>
    <numFmt numFmtId="181" formatCode="0.000000"/>
    <numFmt numFmtId="182" formatCode="0.00000"/>
    <numFmt numFmtId="183" formatCode="0.0%"/>
    <numFmt numFmtId="184" formatCode="0.0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.25"/>
      <color indexed="8"/>
      <name val="Arial"/>
      <family val="0"/>
    </font>
    <font>
      <sz val="7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Arial"/>
      <family val="2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178" fontId="4" fillId="33" borderId="11" xfId="0" applyNumberFormat="1" applyFont="1" applyFill="1" applyBorder="1" applyAlignment="1" applyProtection="1">
      <alignment/>
      <protection locked="0"/>
    </xf>
    <xf numFmtId="178" fontId="4" fillId="33" borderId="10" xfId="0" applyNumberFormat="1" applyFont="1" applyFill="1" applyBorder="1" applyAlignment="1" applyProtection="1">
      <alignment/>
      <protection locked="0"/>
    </xf>
    <xf numFmtId="178" fontId="4" fillId="33" borderId="12" xfId="0" applyNumberFormat="1" applyFont="1" applyFill="1" applyBorder="1" applyAlignment="1" applyProtection="1">
      <alignment/>
      <protection locked="0"/>
    </xf>
    <xf numFmtId="0" fontId="11" fillId="33" borderId="0" xfId="52" applyFill="1" applyAlignment="1" applyProtection="1">
      <alignment/>
      <protection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 horizontal="right"/>
    </xf>
    <xf numFmtId="2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22" fontId="0" fillId="33" borderId="0" xfId="0" applyNumberFormat="1" applyFill="1" applyAlignment="1">
      <alignment horizontal="right"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/>
      <protection/>
    </xf>
    <xf numFmtId="178" fontId="8" fillId="33" borderId="13" xfId="0" applyNumberFormat="1" applyFont="1" applyFill="1" applyBorder="1" applyAlignment="1" applyProtection="1">
      <alignment/>
      <protection/>
    </xf>
    <xf numFmtId="178" fontId="8" fillId="33" borderId="14" xfId="0" applyNumberFormat="1" applyFont="1" applyFill="1" applyBorder="1" applyAlignment="1" applyProtection="1">
      <alignment/>
      <protection/>
    </xf>
    <xf numFmtId="178" fontId="8" fillId="33" borderId="15" xfId="0" applyNumberFormat="1" applyFont="1" applyFill="1" applyBorder="1" applyAlignment="1" applyProtection="1">
      <alignment/>
      <protection/>
    </xf>
    <xf numFmtId="178" fontId="8" fillId="33" borderId="16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178" fontId="8" fillId="33" borderId="0" xfId="0" applyNumberFormat="1" applyFont="1" applyFill="1" applyBorder="1" applyAlignment="1" applyProtection="1">
      <alignment/>
      <protection/>
    </xf>
    <xf numFmtId="178" fontId="8" fillId="33" borderId="17" xfId="0" applyNumberFormat="1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184" fontId="8" fillId="33" borderId="14" xfId="58" applyNumberFormat="1" applyFont="1" applyFill="1" applyBorder="1" applyAlignment="1" applyProtection="1">
      <alignment horizontal="center"/>
      <protection/>
    </xf>
    <xf numFmtId="184" fontId="8" fillId="33" borderId="13" xfId="58" applyNumberFormat="1" applyFont="1" applyFill="1" applyBorder="1" applyAlignment="1" applyProtection="1">
      <alignment/>
      <protection/>
    </xf>
    <xf numFmtId="184" fontId="8" fillId="33" borderId="14" xfId="58" applyNumberFormat="1" applyFont="1" applyFill="1" applyBorder="1" applyAlignment="1" applyProtection="1">
      <alignment/>
      <protection/>
    </xf>
    <xf numFmtId="184" fontId="8" fillId="33" borderId="15" xfId="58" applyNumberFormat="1" applyFont="1" applyFill="1" applyBorder="1" applyAlignment="1" applyProtection="1">
      <alignment/>
      <protection/>
    </xf>
    <xf numFmtId="184" fontId="8" fillId="33" borderId="16" xfId="58" applyNumberFormat="1" applyFont="1" applyFill="1" applyBorder="1" applyAlignment="1" applyProtection="1">
      <alignment/>
      <protection/>
    </xf>
    <xf numFmtId="2" fontId="8" fillId="33" borderId="13" xfId="0" applyNumberFormat="1" applyFont="1" applyFill="1" applyBorder="1" applyAlignment="1" applyProtection="1">
      <alignment/>
      <protection/>
    </xf>
    <xf numFmtId="2" fontId="8" fillId="33" borderId="14" xfId="0" applyNumberFormat="1" applyFont="1" applyFill="1" applyBorder="1" applyAlignment="1" applyProtection="1">
      <alignment/>
      <protection/>
    </xf>
    <xf numFmtId="2" fontId="8" fillId="33" borderId="15" xfId="0" applyNumberFormat="1" applyFont="1" applyFill="1" applyBorder="1" applyAlignment="1" applyProtection="1">
      <alignment/>
      <protection/>
    </xf>
    <xf numFmtId="2" fontId="8" fillId="33" borderId="16" xfId="0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>
      <alignment horizontal="center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center"/>
      <protection locked="0"/>
    </xf>
    <xf numFmtId="178" fontId="4" fillId="33" borderId="18" xfId="0" applyNumberFormat="1" applyFont="1" applyFill="1" applyBorder="1" applyAlignment="1" applyProtection="1">
      <alignment/>
      <protection locked="0"/>
    </xf>
    <xf numFmtId="178" fontId="4" fillId="33" borderId="19" xfId="0" applyNumberFormat="1" applyFont="1" applyFill="1" applyBorder="1" applyAlignment="1" applyProtection="1">
      <alignment/>
      <protection locked="0"/>
    </xf>
    <xf numFmtId="178" fontId="4" fillId="33" borderId="20" xfId="0" applyNumberFormat="1" applyFont="1" applyFill="1" applyBorder="1" applyAlignment="1" applyProtection="1">
      <alignment/>
      <protection locked="0"/>
    </xf>
    <xf numFmtId="0" fontId="8" fillId="33" borderId="13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21" xfId="0" applyFont="1" applyFill="1" applyBorder="1" applyAlignment="1" applyProtection="1">
      <alignment horizontal="center"/>
      <protection/>
    </xf>
    <xf numFmtId="0" fontId="8" fillId="33" borderId="2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left"/>
      <protection locked="0"/>
    </xf>
    <xf numFmtId="0" fontId="4" fillId="33" borderId="23" xfId="0" applyFont="1" applyFill="1" applyBorder="1" applyAlignment="1" applyProtection="1">
      <alignment horizontal="left"/>
      <protection locked="0"/>
    </xf>
    <xf numFmtId="22" fontId="0" fillId="33" borderId="0" xfId="0" applyNumberFormat="1" applyFill="1" applyAlignment="1">
      <alignment horizontal="right"/>
    </xf>
    <xf numFmtId="0" fontId="53" fillId="33" borderId="19" xfId="0" applyFont="1" applyFill="1" applyBorder="1" applyAlignment="1" applyProtection="1">
      <alignment horizontal="left"/>
      <protection locked="0"/>
    </xf>
    <xf numFmtId="0" fontId="53" fillId="33" borderId="24" xfId="0" applyFont="1" applyFill="1" applyBorder="1" applyAlignment="1" applyProtection="1">
      <alignment horizontal="left"/>
      <protection locked="0"/>
    </xf>
    <xf numFmtId="0" fontId="53" fillId="33" borderId="23" xfId="0" applyFont="1" applyFill="1" applyBorder="1" applyAlignment="1" applyProtection="1">
      <alignment horizontal="left"/>
      <protection locked="0"/>
    </xf>
    <xf numFmtId="0" fontId="7" fillId="33" borderId="19" xfId="0" applyFont="1" applyFill="1" applyBorder="1" applyAlignment="1" applyProtection="1">
      <alignment horizontal="left"/>
      <protection locked="0"/>
    </xf>
    <xf numFmtId="0" fontId="7" fillId="33" borderId="24" xfId="0" applyFont="1" applyFill="1" applyBorder="1" applyAlignment="1" applyProtection="1">
      <alignment horizontal="left"/>
      <protection locked="0"/>
    </xf>
    <xf numFmtId="0" fontId="7" fillId="33" borderId="23" xfId="0" applyFont="1" applyFill="1" applyBorder="1" applyAlignment="1" applyProtection="1">
      <alignment horizontal="left"/>
      <protection locked="0"/>
    </xf>
    <xf numFmtId="0" fontId="8" fillId="33" borderId="25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Absorbance vs. Time</a:t>
            </a:r>
          </a:p>
        </c:rich>
      </c:tx>
      <c:layout>
        <c:manualLayout>
          <c:xMode val="factor"/>
          <c:yMode val="factor"/>
          <c:x val="0.01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285"/>
          <c:w val="0.904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Dissolution!$C$19</c:f>
              <c:strCache>
                <c:ptCount val="1"/>
                <c:pt idx="0">
                  <c:v>Capsule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Dissolution!$B$20:$B$26</c:f>
              <c:numCache/>
            </c:numRef>
          </c:xVal>
          <c:yVal>
            <c:numRef>
              <c:f>Dissolution!$C$20:$C$26</c:f>
              <c:numCache/>
            </c:numRef>
          </c:yVal>
          <c:smooth val="1"/>
        </c:ser>
        <c:ser>
          <c:idx val="1"/>
          <c:order val="1"/>
          <c:tx>
            <c:strRef>
              <c:f>Dissolution!$D$19</c:f>
              <c:strCache>
                <c:ptCount val="1"/>
                <c:pt idx="0">
                  <c:v>Tablet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Dissolution!$B$20:$B$26</c:f>
              <c:numCache/>
            </c:numRef>
          </c:xVal>
          <c:yVal>
            <c:numRef>
              <c:f>Dissolution!$D$20:$D$26</c:f>
              <c:numCache/>
            </c:numRef>
          </c:yVal>
          <c:smooth val="0"/>
        </c:ser>
        <c:axId val="9138436"/>
        <c:axId val="15137061"/>
      </c:scatterChart>
      <c:valAx>
        <c:axId val="9138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137061"/>
        <c:crosses val="autoZero"/>
        <c:crossBetween val="midCat"/>
        <c:dispUnits/>
      </c:valAx>
      <c:valAx>
        <c:axId val="15137061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913843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5"/>
          <c:y val="0.6185"/>
          <c:w val="0.2875"/>
          <c:h val="0.17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Concentration vs. Time</a:t>
            </a:r>
          </a:p>
        </c:rich>
      </c:tx>
      <c:layout>
        <c:manualLayout>
          <c:xMode val="factor"/>
          <c:yMode val="factor"/>
          <c:x val="0.077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29"/>
          <c:w val="0.87725"/>
          <c:h val="0.82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Dissolution!$C$19</c:f>
              <c:strCache>
                <c:ptCount val="1"/>
                <c:pt idx="0">
                  <c:v>Capsule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Dissolution!$B$20:$B$26</c:f>
              <c:numCache/>
            </c:numRef>
          </c:xVal>
          <c:yVal>
            <c:numRef>
              <c:f>Dissolution!$E$20:$E$26</c:f>
              <c:numCache/>
            </c:numRef>
          </c:yVal>
          <c:smooth val="1"/>
        </c:ser>
        <c:ser>
          <c:idx val="1"/>
          <c:order val="1"/>
          <c:tx>
            <c:strRef>
              <c:f>Dissolution!$D$19</c:f>
              <c:strCache>
                <c:ptCount val="1"/>
                <c:pt idx="0">
                  <c:v>Tablet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Dissolution!$B$20:$B$26</c:f>
              <c:numCache/>
            </c:numRef>
          </c:xVal>
          <c:yVal>
            <c:numRef>
              <c:f>Dissolution!$F$20:$F$26</c:f>
              <c:numCache/>
            </c:numRef>
          </c:yVal>
          <c:smooth val="0"/>
        </c:ser>
        <c:axId val="2015822"/>
        <c:axId val="18142399"/>
      </c:scatterChart>
      <c:valAx>
        <c:axId val="2015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142399"/>
        <c:crosses val="autoZero"/>
        <c:crossBetween val="midCat"/>
        <c:dispUnits/>
      </c:valAx>
      <c:valAx>
        <c:axId val="1814239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1582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5"/>
          <c:y val="0.62225"/>
          <c:w val="0.28275"/>
          <c:h val="0.17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Amount Released vs. Time</a:t>
            </a:r>
          </a:p>
        </c:rich>
      </c:tx>
      <c:layout>
        <c:manualLayout>
          <c:xMode val="factor"/>
          <c:yMode val="factor"/>
          <c:x val="0.0075"/>
          <c:y val="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25"/>
          <c:y val="0.13275"/>
          <c:w val="0.89225"/>
          <c:h val="0.82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Dissolution!$C$19</c:f>
              <c:strCache>
                <c:ptCount val="1"/>
                <c:pt idx="0">
                  <c:v>Capsule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Dissolution!$B$20:$B$26</c:f>
              <c:numCache/>
            </c:numRef>
          </c:xVal>
          <c:yVal>
            <c:numRef>
              <c:f>Dissolution!$G$20:$G$26</c:f>
              <c:numCache/>
            </c:numRef>
          </c:yVal>
          <c:smooth val="1"/>
        </c:ser>
        <c:ser>
          <c:idx val="1"/>
          <c:order val="1"/>
          <c:tx>
            <c:strRef>
              <c:f>Dissolution!$D$19</c:f>
              <c:strCache>
                <c:ptCount val="1"/>
                <c:pt idx="0">
                  <c:v>Tablet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Dissolution!$B$20:$B$26</c:f>
              <c:numCache/>
            </c:numRef>
          </c:xVal>
          <c:yVal>
            <c:numRef>
              <c:f>Dissolution!$H$20:$H$26</c:f>
              <c:numCache/>
            </c:numRef>
          </c:yVal>
          <c:smooth val="0"/>
        </c:ser>
        <c:axId val="29063864"/>
        <c:axId val="60248185"/>
      </c:scatterChart>
      <c:valAx>
        <c:axId val="29063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248185"/>
        <c:crosses val="autoZero"/>
        <c:crossBetween val="midCat"/>
        <c:dispUnits/>
      </c:valAx>
      <c:valAx>
        <c:axId val="60248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Amount Released (mg)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0638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75"/>
          <c:y val="0.6445"/>
          <c:w val="0.32275"/>
          <c:h val="0.17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Dissolution Curve:
% Released vs. Time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365"/>
          <c:w val="0.8755"/>
          <c:h val="0.81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Dissolution!$C$19</c:f>
              <c:strCache>
                <c:ptCount val="1"/>
                <c:pt idx="0">
                  <c:v>Capsule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Dissolution!$B$20:$B$26</c:f>
              <c:numCache/>
            </c:numRef>
          </c:xVal>
          <c:yVal>
            <c:numRef>
              <c:f>Dissolution!$I$20:$I$26</c:f>
              <c:numCache/>
            </c:numRef>
          </c:yVal>
          <c:smooth val="1"/>
        </c:ser>
        <c:ser>
          <c:idx val="1"/>
          <c:order val="1"/>
          <c:tx>
            <c:strRef>
              <c:f>Dissolution!$D$19</c:f>
              <c:strCache>
                <c:ptCount val="1"/>
                <c:pt idx="0">
                  <c:v>Tablet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Dissolution!$B$20:$B$26</c:f>
              <c:numCache/>
            </c:numRef>
          </c:xVal>
          <c:yVal>
            <c:numRef>
              <c:f>Dissolution!$J$20:$J$26</c:f>
              <c:numCache/>
            </c:numRef>
          </c:yVal>
          <c:smooth val="0"/>
        </c:ser>
        <c:axId val="5362754"/>
        <c:axId val="48264787"/>
      </c:scatterChart>
      <c:valAx>
        <c:axId val="5362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264787"/>
        <c:crosses val="autoZero"/>
        <c:crossBetween val="midCat"/>
        <c:dispUnits/>
      </c:valAx>
      <c:valAx>
        <c:axId val="48264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Released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6275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"/>
          <c:y val="0.63225"/>
          <c:w val="0.28725"/>
          <c:h val="0.17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0.29625</cdr:y>
    </cdr:from>
    <cdr:to>
      <cdr:x>0.0655</cdr:x>
      <cdr:y>0.59875</cdr:y>
    </cdr:to>
    <cdr:sp textlink="Dissolution!$C$18">
      <cdr:nvSpPr>
        <cdr:cNvPr id="1" name="Text Box 1"/>
        <cdr:cNvSpPr txBox="1">
          <a:spLocks noChangeArrowheads="1"/>
        </cdr:cNvSpPr>
      </cdr:nvSpPr>
      <cdr:spPr>
        <a:xfrm>
          <a:off x="0" y="809625"/>
          <a:ext cx="266700" cy="82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fld id="{0c6f465b-110a-4fdf-b56d-b620ea580f37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OD999</a:t>
          </a:fld>
        </a:p>
      </cdr:txBody>
    </cdr:sp>
  </cdr:relSizeAnchor>
  <cdr:relSizeAnchor xmlns:cdr="http://schemas.openxmlformats.org/drawingml/2006/chartDrawing">
    <cdr:from>
      <cdr:x>0.42</cdr:x>
      <cdr:y>0.108</cdr:y>
    </cdr:from>
    <cdr:to>
      <cdr:x>0.7165</cdr:x>
      <cdr:y>0.209</cdr:y>
    </cdr:to>
    <cdr:sp textlink="Dissolution!$C$7">
      <cdr:nvSpPr>
        <cdr:cNvPr id="2" name="Text Box 2"/>
        <cdr:cNvSpPr txBox="1">
          <a:spLocks noChangeArrowheads="1"/>
        </cdr:cNvSpPr>
      </cdr:nvSpPr>
      <cdr:spPr>
        <a:xfrm>
          <a:off x="1733550" y="285750"/>
          <a:ext cx="12287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3a222edc-6ad9-43a1-b5f7-a5aebd8036e1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Acetaminophen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0.37675</cdr:x>
      <cdr:y>0.09325</cdr:y>
    </cdr:from>
    <cdr:to>
      <cdr:x>0.70575</cdr:x>
      <cdr:y>0.19375</cdr:y>
    </cdr:to>
    <cdr:sp textlink="Dissolution!$C$7">
      <cdr:nvSpPr>
        <cdr:cNvPr id="1" name="Text Box 2"/>
        <cdr:cNvSpPr txBox="1">
          <a:spLocks noChangeArrowheads="1"/>
        </cdr:cNvSpPr>
      </cdr:nvSpPr>
      <cdr:spPr>
        <a:xfrm>
          <a:off x="1600200" y="247650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de50d66f-c325-4398-b199-b207ac1c0017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Acetaminophen</a:t>
          </a:fld>
        </a:p>
      </cdr:txBody>
    </cdr:sp>
  </cdr:relSizeAnchor>
  <cdr:relSizeAnchor xmlns:cdr="http://schemas.openxmlformats.org/drawingml/2006/chartDrawing">
    <cdr:from>
      <cdr:x>0.021</cdr:x>
      <cdr:y>0.15975</cdr:y>
    </cdr:from>
    <cdr:to>
      <cdr:x>0.05825</cdr:x>
      <cdr:y>0.78375</cdr:y>
    </cdr:to>
    <cdr:sp>
      <cdr:nvSpPr>
        <cdr:cNvPr id="2" name="Text Box 3"/>
        <cdr:cNvSpPr txBox="1">
          <a:spLocks noChangeArrowheads="1"/>
        </cdr:cNvSpPr>
      </cdr:nvSpPr>
      <cdr:spPr>
        <a:xfrm>
          <a:off x="85725" y="438150"/>
          <a:ext cx="161925" cy="1714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Concentration (mg/L)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</cdr:x>
      <cdr:y>0.1</cdr:y>
    </cdr:from>
    <cdr:to>
      <cdr:x>0.671</cdr:x>
      <cdr:y>0.2005</cdr:y>
    </cdr:to>
    <cdr:sp textlink="Dissolution!$C$7">
      <cdr:nvSpPr>
        <cdr:cNvPr id="1" name="Text Box 1"/>
        <cdr:cNvSpPr txBox="1">
          <a:spLocks noChangeArrowheads="1"/>
        </cdr:cNvSpPr>
      </cdr:nvSpPr>
      <cdr:spPr>
        <a:xfrm>
          <a:off x="1419225" y="266700"/>
          <a:ext cx="12954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5e9de391-7a19-4978-8c24-18ac967da4d2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Acetaminophen</a:t>
          </a:fld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0.3825</cdr:x>
      <cdr:y>0.13725</cdr:y>
    </cdr:from>
    <cdr:to>
      <cdr:x>0.6945</cdr:x>
      <cdr:y>0.24025</cdr:y>
    </cdr:to>
    <cdr:sp textlink="Dissolution!$C$7">
      <cdr:nvSpPr>
        <cdr:cNvPr id="1" name="Text Box 1"/>
        <cdr:cNvSpPr txBox="1">
          <a:spLocks noChangeArrowheads="1"/>
        </cdr:cNvSpPr>
      </cdr:nvSpPr>
      <cdr:spPr>
        <a:xfrm>
          <a:off x="1590675" y="371475"/>
          <a:ext cx="1304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b69a86f0-0894-4cdb-8e42-d86884d9e8e3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Acetaminophen</a:t>
          </a:fld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47625</xdr:rowOff>
    </xdr:from>
    <xdr:to>
      <xdr:col>5</xdr:col>
      <xdr:colOff>552450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0" y="4667250"/>
        <a:ext cx="41433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533400</xdr:colOff>
      <xdr:row>26</xdr:row>
      <xdr:rowOff>28575</xdr:rowOff>
    </xdr:from>
    <xdr:to>
      <xdr:col>12</xdr:col>
      <xdr:colOff>228600</xdr:colOff>
      <xdr:row>43</xdr:row>
      <xdr:rowOff>19050</xdr:rowOff>
    </xdr:to>
    <xdr:graphicFrame>
      <xdr:nvGraphicFramePr>
        <xdr:cNvPr id="2" name="Chart 29"/>
        <xdr:cNvGraphicFramePr/>
      </xdr:nvGraphicFramePr>
      <xdr:xfrm>
        <a:off x="4124325" y="4648200"/>
        <a:ext cx="4248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42</xdr:row>
      <xdr:rowOff>133350</xdr:rowOff>
    </xdr:from>
    <xdr:to>
      <xdr:col>5</xdr:col>
      <xdr:colOff>552450</xdr:colOff>
      <xdr:row>59</xdr:row>
      <xdr:rowOff>123825</xdr:rowOff>
    </xdr:to>
    <xdr:graphicFrame>
      <xdr:nvGraphicFramePr>
        <xdr:cNvPr id="3" name="Chart 14"/>
        <xdr:cNvGraphicFramePr/>
      </xdr:nvGraphicFramePr>
      <xdr:xfrm>
        <a:off x="95250" y="7343775"/>
        <a:ext cx="40481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590550</xdr:colOff>
      <xdr:row>42</xdr:row>
      <xdr:rowOff>114300</xdr:rowOff>
    </xdr:from>
    <xdr:to>
      <xdr:col>12</xdr:col>
      <xdr:colOff>219075</xdr:colOff>
      <xdr:row>59</xdr:row>
      <xdr:rowOff>104775</xdr:rowOff>
    </xdr:to>
    <xdr:graphicFrame>
      <xdr:nvGraphicFramePr>
        <xdr:cNvPr id="4" name="Chart 14"/>
        <xdr:cNvGraphicFramePr/>
      </xdr:nvGraphicFramePr>
      <xdr:xfrm>
        <a:off x="4181475" y="7324725"/>
        <a:ext cx="41814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123825</xdr:rowOff>
    </xdr:from>
    <xdr:to>
      <xdr:col>11</xdr:col>
      <xdr:colOff>533400</xdr:colOff>
      <xdr:row>26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85750"/>
          <a:ext cx="6619875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11</xdr:col>
      <xdr:colOff>600075</xdr:colOff>
      <xdr:row>44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210050"/>
          <a:ext cx="66960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da.gov/downloads/Drugs/GuidanceComplianceRegulatoryInformation/Guidances/ucm070237.pdf" TargetMode="Externa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tabSelected="1" zoomScale="98" zoomScaleNormal="98" zoomScalePageLayoutView="0" workbookViewId="0" topLeftCell="A1">
      <selection activeCell="D3" sqref="D3:H3"/>
    </sheetView>
  </sheetViews>
  <sheetFormatPr defaultColWidth="9.140625" defaultRowHeight="12.75"/>
  <cols>
    <col min="1" max="1" width="2.421875" style="2" customWidth="1"/>
    <col min="2" max="2" width="20.140625" style="2" customWidth="1"/>
    <col min="3" max="3" width="9.8515625" style="2" customWidth="1"/>
    <col min="4" max="4" width="9.8515625" style="2" bestFit="1" customWidth="1"/>
    <col min="5" max="5" width="11.57421875" style="2" customWidth="1"/>
    <col min="6" max="6" width="11.7109375" style="2" customWidth="1"/>
    <col min="7" max="7" width="11.421875" style="2" customWidth="1"/>
    <col min="8" max="8" width="10.421875" style="2" customWidth="1"/>
    <col min="9" max="9" width="7.7109375" style="2" customWidth="1"/>
    <col min="10" max="10" width="8.7109375" style="2" customWidth="1"/>
    <col min="11" max="16384" width="9.140625" style="2" customWidth="1"/>
  </cols>
  <sheetData>
    <row r="1" spans="2:12" ht="17.25">
      <c r="B1" s="1" t="s">
        <v>25</v>
      </c>
      <c r="D1" s="3"/>
      <c r="K1" s="60">
        <f ca="1">NOW()</f>
        <v>43763.37935520833</v>
      </c>
      <c r="L1" s="60"/>
    </row>
    <row r="2" spans="2:10" ht="18" thickBot="1">
      <c r="B2" s="1"/>
      <c r="D2" s="3"/>
      <c r="I2" s="20"/>
      <c r="J2" s="20"/>
    </row>
    <row r="3" spans="2:8" ht="15.75" thickBot="1">
      <c r="B3" s="6" t="s">
        <v>26</v>
      </c>
      <c r="D3" s="64"/>
      <c r="E3" s="65"/>
      <c r="F3" s="65"/>
      <c r="G3" s="65"/>
      <c r="H3" s="66"/>
    </row>
    <row r="4" spans="2:8" ht="15.75" thickBot="1">
      <c r="B4" s="6" t="s">
        <v>2</v>
      </c>
      <c r="C4" s="7"/>
      <c r="D4" s="61"/>
      <c r="E4" s="62"/>
      <c r="F4" s="62"/>
      <c r="G4" s="62"/>
      <c r="H4" s="63"/>
    </row>
    <row r="5" spans="2:8" ht="15.75" thickBot="1">
      <c r="B5" s="6" t="s">
        <v>3</v>
      </c>
      <c r="C5" s="7"/>
      <c r="D5" s="61" t="s">
        <v>37</v>
      </c>
      <c r="E5" s="62"/>
      <c r="F5" s="62"/>
      <c r="G5" s="62"/>
      <c r="H5" s="63"/>
    </row>
    <row r="6" ht="13.5" thickBot="1">
      <c r="F6" s="5"/>
    </row>
    <row r="7" spans="2:4" ht="13.5" thickBot="1">
      <c r="B7" s="2" t="s">
        <v>15</v>
      </c>
      <c r="C7" s="58" t="s">
        <v>16</v>
      </c>
      <c r="D7" s="59"/>
    </row>
    <row r="8" spans="2:4" ht="13.5" thickBot="1">
      <c r="B8" s="2" t="s">
        <v>33</v>
      </c>
      <c r="C8" s="9">
        <v>999</v>
      </c>
      <c r="D8" s="2" t="s">
        <v>38</v>
      </c>
    </row>
    <row r="9" spans="2:4" ht="13.5" thickBot="1">
      <c r="B9" s="2" t="s">
        <v>34</v>
      </c>
      <c r="C9" s="9">
        <v>999</v>
      </c>
      <c r="D9" s="2" t="s">
        <v>38</v>
      </c>
    </row>
    <row r="10" spans="2:4" ht="13.5" thickBot="1">
      <c r="B10" s="8" t="s">
        <v>6</v>
      </c>
      <c r="C10" s="9">
        <v>999</v>
      </c>
      <c r="D10" s="2" t="s">
        <v>7</v>
      </c>
    </row>
    <row r="11" spans="2:3" ht="13.5" thickBot="1">
      <c r="B11" s="10" t="s">
        <v>8</v>
      </c>
      <c r="C11" s="45"/>
    </row>
    <row r="12" spans="2:4" ht="13.5" thickBot="1">
      <c r="B12" s="2" t="s">
        <v>9</v>
      </c>
      <c r="C12" s="9">
        <v>999</v>
      </c>
      <c r="D12" s="22" t="s">
        <v>27</v>
      </c>
    </row>
    <row r="13" spans="2:4" ht="13.5" thickBot="1">
      <c r="B13" s="2" t="s">
        <v>10</v>
      </c>
      <c r="C13" s="9">
        <v>999</v>
      </c>
      <c r="D13" s="22" t="s">
        <v>28</v>
      </c>
    </row>
    <row r="14" spans="2:4" ht="13.5" thickBot="1">
      <c r="B14" s="2" t="s">
        <v>14</v>
      </c>
      <c r="C14" s="9">
        <v>50</v>
      </c>
      <c r="D14" s="2" t="str">
        <f>"X (Dilution factor: 1:"&amp;C14&amp;")"</f>
        <v>X (Dilution factor: 1:50)</v>
      </c>
    </row>
    <row r="15" spans="2:4" ht="13.5" thickBot="1">
      <c r="B15" s="2" t="s">
        <v>13</v>
      </c>
      <c r="C15" s="9">
        <v>500</v>
      </c>
      <c r="D15" s="2" t="s">
        <v>12</v>
      </c>
    </row>
    <row r="17" spans="2:12" ht="12.75">
      <c r="B17" s="46" t="s">
        <v>4</v>
      </c>
      <c r="E17" s="55" t="s">
        <v>30</v>
      </c>
      <c r="F17" s="67"/>
      <c r="G17" s="55" t="s">
        <v>29</v>
      </c>
      <c r="H17" s="56"/>
      <c r="I17" s="55" t="s">
        <v>11</v>
      </c>
      <c r="J17" s="56"/>
      <c r="K17" s="55" t="s">
        <v>35</v>
      </c>
      <c r="L17" s="56"/>
    </row>
    <row r="18" spans="2:12" ht="12.75">
      <c r="B18" s="46"/>
      <c r="C18" s="4" t="str">
        <f>"OD"&amp;$C$10</f>
        <v>OD999</v>
      </c>
      <c r="D18" s="4" t="str">
        <f>"OD"&amp;$C$10</f>
        <v>OD999</v>
      </c>
      <c r="E18" s="53" t="s">
        <v>31</v>
      </c>
      <c r="F18" s="54"/>
      <c r="G18" s="53" t="s">
        <v>32</v>
      </c>
      <c r="H18" s="57"/>
      <c r="I18" s="53" t="s">
        <v>32</v>
      </c>
      <c r="J18" s="57"/>
      <c r="K18" s="53" t="s">
        <v>36</v>
      </c>
      <c r="L18" s="57"/>
    </row>
    <row r="19" spans="2:12" ht="13.5" thickBot="1">
      <c r="B19" s="4" t="s">
        <v>5</v>
      </c>
      <c r="C19" s="4" t="s">
        <v>1</v>
      </c>
      <c r="D19" s="4" t="s">
        <v>0</v>
      </c>
      <c r="E19" s="24" t="s">
        <v>1</v>
      </c>
      <c r="F19" s="30" t="s">
        <v>0</v>
      </c>
      <c r="G19" s="24" t="s">
        <v>1</v>
      </c>
      <c r="H19" s="25" t="s">
        <v>0</v>
      </c>
      <c r="I19" s="23" t="s">
        <v>1</v>
      </c>
      <c r="J19" s="36" t="s">
        <v>0</v>
      </c>
      <c r="K19" s="23" t="s">
        <v>19</v>
      </c>
      <c r="L19" s="33" t="s">
        <v>20</v>
      </c>
    </row>
    <row r="20" spans="2:12" ht="13.5" thickBot="1">
      <c r="B20" s="47">
        <v>999</v>
      </c>
      <c r="C20" s="12">
        <v>999</v>
      </c>
      <c r="D20" s="50">
        <v>999</v>
      </c>
      <c r="E20" s="26">
        <f>IF(B20="","",(C20-$C$13)*$C$14/$C$12)</f>
        <v>0</v>
      </c>
      <c r="F20" s="31">
        <f>IF(B20="","",(D20-$C$13)*$C$14/$C$12)</f>
        <v>0</v>
      </c>
      <c r="G20" s="26">
        <f>IF(B20="","",E20*$C$15/1000)</f>
        <v>0</v>
      </c>
      <c r="H20" s="27">
        <f>IF(B20="","",F20*$C$15/1000)</f>
        <v>0</v>
      </c>
      <c r="I20" s="37">
        <f>IF(B20="","",100*E20*($C$15/1000)/$C$8)</f>
        <v>0</v>
      </c>
      <c r="J20" s="38">
        <f>IF(B20="","",100*F20*($C$15/1000)/$C$9)</f>
        <v>0</v>
      </c>
      <c r="K20" s="41">
        <f>IF(B20="","",ABS(J20-I20))</f>
        <v>0</v>
      </c>
      <c r="L20" s="42">
        <f>IF(B20="","",(J20-I20)^2)</f>
        <v>0</v>
      </c>
    </row>
    <row r="21" spans="2:12" ht="13.5" thickBot="1">
      <c r="B21" s="47">
        <v>999</v>
      </c>
      <c r="C21" s="12">
        <v>999</v>
      </c>
      <c r="D21" s="50">
        <v>999</v>
      </c>
      <c r="E21" s="26">
        <f aca="true" t="shared" si="0" ref="E21:E26">IF(B21="","",(C21-$C$13)*$C$14/$C$12)</f>
        <v>0</v>
      </c>
      <c r="F21" s="31">
        <f aca="true" t="shared" si="1" ref="F21:F26">IF(B21="","",(D21-$C$13)*$C$14/$C$12)</f>
        <v>0</v>
      </c>
      <c r="G21" s="26">
        <f aca="true" t="shared" si="2" ref="G21:G26">IF(B21="","",E21*$C$15/1000)</f>
        <v>0</v>
      </c>
      <c r="H21" s="27">
        <f aca="true" t="shared" si="3" ref="H21:H26">IF(B21="","",F21*$C$15/1000)</f>
        <v>0</v>
      </c>
      <c r="I21" s="37">
        <f aca="true" t="shared" si="4" ref="I21:I26">IF(B21="","",100*E21*($C$15/1000)/$C$8)</f>
        <v>0</v>
      </c>
      <c r="J21" s="38">
        <f aca="true" t="shared" si="5" ref="J21:J26">IF(B21="","",100*F21*($C$15/1000)/$C$9)</f>
        <v>0</v>
      </c>
      <c r="K21" s="41">
        <f aca="true" t="shared" si="6" ref="K21:K26">IF(B21="","",ABS(J21-I21))</f>
        <v>0</v>
      </c>
      <c r="L21" s="42">
        <f aca="true" t="shared" si="7" ref="L21:L26">IF(B21="","",(J21-I21)^2)</f>
        <v>0</v>
      </c>
    </row>
    <row r="22" spans="2:12" ht="13.5" thickBot="1">
      <c r="B22" s="47">
        <v>999</v>
      </c>
      <c r="C22" s="12">
        <v>999</v>
      </c>
      <c r="D22" s="50">
        <v>999</v>
      </c>
      <c r="E22" s="26">
        <f t="shared" si="0"/>
        <v>0</v>
      </c>
      <c r="F22" s="31">
        <f t="shared" si="1"/>
        <v>0</v>
      </c>
      <c r="G22" s="26">
        <f t="shared" si="2"/>
        <v>0</v>
      </c>
      <c r="H22" s="27">
        <f t="shared" si="3"/>
        <v>0</v>
      </c>
      <c r="I22" s="37">
        <f t="shared" si="4"/>
        <v>0</v>
      </c>
      <c r="J22" s="38">
        <f t="shared" si="5"/>
        <v>0</v>
      </c>
      <c r="K22" s="41">
        <f t="shared" si="6"/>
        <v>0</v>
      </c>
      <c r="L22" s="42">
        <f t="shared" si="7"/>
        <v>0</v>
      </c>
    </row>
    <row r="23" spans="2:12" ht="13.5" thickBot="1">
      <c r="B23" s="48">
        <v>999</v>
      </c>
      <c r="C23" s="13">
        <v>999</v>
      </c>
      <c r="D23" s="51">
        <v>999</v>
      </c>
      <c r="E23" s="26">
        <f t="shared" si="0"/>
        <v>0</v>
      </c>
      <c r="F23" s="31">
        <f t="shared" si="1"/>
        <v>0</v>
      </c>
      <c r="G23" s="26">
        <f t="shared" si="2"/>
        <v>0</v>
      </c>
      <c r="H23" s="27">
        <f t="shared" si="3"/>
        <v>0</v>
      </c>
      <c r="I23" s="37">
        <f t="shared" si="4"/>
        <v>0</v>
      </c>
      <c r="J23" s="38">
        <f t="shared" si="5"/>
        <v>0</v>
      </c>
      <c r="K23" s="41">
        <f t="shared" si="6"/>
        <v>0</v>
      </c>
      <c r="L23" s="42">
        <f t="shared" si="7"/>
        <v>0</v>
      </c>
    </row>
    <row r="24" spans="2:12" ht="13.5" thickBot="1">
      <c r="B24" s="49">
        <v>999</v>
      </c>
      <c r="C24" s="14">
        <v>999</v>
      </c>
      <c r="D24" s="52">
        <v>999</v>
      </c>
      <c r="E24" s="26">
        <f t="shared" si="0"/>
        <v>0</v>
      </c>
      <c r="F24" s="31">
        <f t="shared" si="1"/>
        <v>0</v>
      </c>
      <c r="G24" s="26">
        <f t="shared" si="2"/>
        <v>0</v>
      </c>
      <c r="H24" s="27">
        <f t="shared" si="3"/>
        <v>0</v>
      </c>
      <c r="I24" s="37">
        <f t="shared" si="4"/>
        <v>0</v>
      </c>
      <c r="J24" s="38">
        <f t="shared" si="5"/>
        <v>0</v>
      </c>
      <c r="K24" s="41">
        <f t="shared" si="6"/>
        <v>0</v>
      </c>
      <c r="L24" s="42">
        <f t="shared" si="7"/>
        <v>0</v>
      </c>
    </row>
    <row r="25" spans="2:12" ht="13.5" thickBot="1">
      <c r="B25" s="49">
        <v>999</v>
      </c>
      <c r="C25" s="14">
        <v>999</v>
      </c>
      <c r="D25" s="52">
        <v>999</v>
      </c>
      <c r="E25" s="26">
        <f t="shared" si="0"/>
        <v>0</v>
      </c>
      <c r="F25" s="31">
        <f t="shared" si="1"/>
        <v>0</v>
      </c>
      <c r="G25" s="26">
        <f t="shared" si="2"/>
        <v>0</v>
      </c>
      <c r="H25" s="27">
        <f t="shared" si="3"/>
        <v>0</v>
      </c>
      <c r="I25" s="37">
        <f t="shared" si="4"/>
        <v>0</v>
      </c>
      <c r="J25" s="38">
        <f t="shared" si="5"/>
        <v>0</v>
      </c>
      <c r="K25" s="41">
        <f t="shared" si="6"/>
        <v>0</v>
      </c>
      <c r="L25" s="42">
        <f t="shared" si="7"/>
        <v>0</v>
      </c>
    </row>
    <row r="26" spans="2:12" ht="13.5" thickBot="1">
      <c r="B26" s="49">
        <v>999</v>
      </c>
      <c r="C26" s="14">
        <v>999</v>
      </c>
      <c r="D26" s="52">
        <v>999</v>
      </c>
      <c r="E26" s="28">
        <f t="shared" si="0"/>
        <v>0</v>
      </c>
      <c r="F26" s="32">
        <f t="shared" si="1"/>
        <v>0</v>
      </c>
      <c r="G26" s="28">
        <f t="shared" si="2"/>
        <v>0</v>
      </c>
      <c r="H26" s="29">
        <f t="shared" si="3"/>
        <v>0</v>
      </c>
      <c r="I26" s="39">
        <f t="shared" si="4"/>
        <v>0</v>
      </c>
      <c r="J26" s="40">
        <f t="shared" si="5"/>
        <v>0</v>
      </c>
      <c r="K26" s="43">
        <f t="shared" si="6"/>
        <v>0</v>
      </c>
      <c r="L26" s="44">
        <f t="shared" si="7"/>
        <v>0</v>
      </c>
    </row>
    <row r="27" spans="7:10" ht="12.75">
      <c r="G27" s="34"/>
      <c r="H27" s="35"/>
      <c r="I27" s="16"/>
      <c r="J27" s="16"/>
    </row>
    <row r="61" spans="8:11" ht="12.75">
      <c r="H61" s="17" t="s">
        <v>22</v>
      </c>
      <c r="I61" s="18" t="e">
        <f>100*SUM(K20:K26)/SUM(J20:J26)</f>
        <v>#DIV/0!</v>
      </c>
      <c r="J61" s="21" t="s">
        <v>24</v>
      </c>
      <c r="K61" s="11"/>
    </row>
    <row r="62" spans="8:11" ht="12.75">
      <c r="H62" s="17" t="s">
        <v>21</v>
      </c>
      <c r="I62" s="18">
        <f>50*LOG((1+(1/COUNTA(B20:B26))*SUM($L$20:$L$26))^(-0.5)*100)</f>
        <v>100</v>
      </c>
      <c r="J62" s="21" t="s">
        <v>23</v>
      </c>
      <c r="K62" s="11"/>
    </row>
    <row r="63" spans="8:11" ht="12.75">
      <c r="H63" s="17"/>
      <c r="I63" s="19" t="e">
        <f>IF(AND(I61&lt;=15,I62&gt;=50),"SIMILARITY DEMONSTRATED","CURVES NOT SIMILAR")</f>
        <v>#DIV/0!</v>
      </c>
      <c r="J63" s="11"/>
      <c r="K63" s="11"/>
    </row>
  </sheetData>
  <sheetProtection sheet="1"/>
  <mergeCells count="13">
    <mergeCell ref="C7:D7"/>
    <mergeCell ref="K1:L1"/>
    <mergeCell ref="D5:H5"/>
    <mergeCell ref="D4:H4"/>
    <mergeCell ref="D3:H3"/>
    <mergeCell ref="E17:F17"/>
    <mergeCell ref="E18:F18"/>
    <mergeCell ref="G17:H17"/>
    <mergeCell ref="G18:H18"/>
    <mergeCell ref="I17:J17"/>
    <mergeCell ref="I18:J18"/>
    <mergeCell ref="K17:L17"/>
    <mergeCell ref="K18:L18"/>
  </mergeCells>
  <printOptions/>
  <pageMargins left="0.75" right="0.75" top="0.48" bottom="0.38" header="0.5" footer="0.33"/>
  <pageSetup fitToHeight="1" fitToWidth="1" horizontalDpi="360" verticalDpi="36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6384" width="9.140625" style="2" customWidth="1"/>
  </cols>
  <sheetData>
    <row r="1" spans="2:3" ht="12.75">
      <c r="B1" s="2" t="s">
        <v>17</v>
      </c>
      <c r="C1" s="15" t="s">
        <v>18</v>
      </c>
    </row>
  </sheetData>
  <sheetProtection/>
  <hyperlinks>
    <hyperlink ref="C1" r:id="rId1" display="http://www.fda.gov/downloads/Drugs/GuidanceComplianceRegulatoryInformation/Guidances/ucm070237.pdf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</dc:creator>
  <cp:keywords/>
  <dc:description/>
  <cp:lastModifiedBy>David Dubins</cp:lastModifiedBy>
  <cp:lastPrinted>2014-06-19T18:06:51Z</cp:lastPrinted>
  <dcterms:created xsi:type="dcterms:W3CDTF">2001-09-19T02:26:51Z</dcterms:created>
  <dcterms:modified xsi:type="dcterms:W3CDTF">2019-10-25T13:06:38Z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