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025" windowHeight="12810" activeTab="0"/>
  </bookViews>
  <sheets>
    <sheet name="Mold QC" sheetId="1" r:id="rId1"/>
  </sheets>
  <definedNames>
    <definedName name="_xlnm.Print_Area" localSheetId="0">'Mold QC'!$A$1:$H$44</definedName>
  </definedNames>
  <calcPr fullCalcOnLoad="1"/>
</workbook>
</file>

<file path=xl/sharedStrings.xml><?xml version="1.0" encoding="utf-8"?>
<sst xmlns="http://schemas.openxmlformats.org/spreadsheetml/2006/main" count="57" uniqueCount="41">
  <si>
    <t>mg</t>
  </si>
  <si>
    <t>g</t>
  </si>
  <si>
    <t>units</t>
  </si>
  <si>
    <t>Formulation Strength:</t>
  </si>
  <si>
    <t>Preparation Name:</t>
  </si>
  <si>
    <t>Compounder:</t>
  </si>
  <si>
    <t>Date/Time:</t>
  </si>
  <si>
    <t xml:space="preserve">QC Pass/Fail?:  </t>
  </si>
  <si>
    <t>=100% * (Actual - Theoretical)/Theoretical</t>
  </si>
  <si>
    <t>=100% * STDEV/AVG</t>
  </si>
  <si>
    <t>USP 795:</t>
  </si>
  <si>
    <t>http://www.pharmacopeia.cn/v29240/usp29nf24s0_c795.html</t>
  </si>
  <si>
    <t>This method was adapted from PCCA  C3 Formula Pack - Comprehensive Compounding Course 2010©.</t>
  </si>
  <si>
    <t>Theoretical Medicated Unit Weight:</t>
  </si>
  <si>
    <t>Final Unit 1</t>
  </si>
  <si>
    <t>Final Unit 6</t>
  </si>
  <si>
    <t>Final Unit 2</t>
  </si>
  <si>
    <t>Final Unit 7</t>
  </si>
  <si>
    <t>Final Unit 3</t>
  </si>
  <si>
    <t>Final Unit 8</t>
  </si>
  <si>
    <t>Final Unit 4</t>
  </si>
  <si>
    <t>Final Unit 9</t>
  </si>
  <si>
    <t>Final Unit 5</t>
  </si>
  <si>
    <t>Final Unit 10</t>
  </si>
  <si>
    <t>Minimum Theoretical Unit Weight:</t>
  </si>
  <si>
    <t>g   (=Theoretical Unit weight * 0.9)</t>
  </si>
  <si>
    <t>Maximum Theoretical Unit Weight:</t>
  </si>
  <si>
    <t>g   (=Theoretical Unit weight * 1.1)</t>
  </si>
  <si>
    <t>(PASS if Average Unit weight within 90-110% of theoretical limits)</t>
  </si>
  <si>
    <t>Unit Weight Deviation: (Target: &lt;2%)</t>
  </si>
  <si>
    <t>Mold Filling Worksheet: Quality Control</t>
  </si>
  <si>
    <t>Theoretical Final Weight</t>
  </si>
  <si>
    <t>Weight Coefficient of Variation: (%RSD)</t>
  </si>
  <si>
    <t>Standard Deviation: (STDEV)</t>
  </si>
  <si>
    <t>Weights of Randomly-Selected Compounded Units</t>
  </si>
  <si>
    <t>Displacement Factor</t>
  </si>
  <si>
    <t>Batch Mass of Vehicle Needed:</t>
  </si>
  <si>
    <t>Batch Mass of Drug Needed:</t>
  </si>
  <si>
    <t>Average Placebo Weight (calibrated mold):</t>
  </si>
  <si>
    <t>Planned No. Units to Compound (excess):</t>
  </si>
  <si>
    <t>No. Units Dispensed: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</si>
</sst>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0.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b/>
      <sz val="16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30"/>
      <name val="Calibri"/>
      <family val="2"/>
    </font>
    <font>
      <b/>
      <u val="single"/>
      <sz val="10.5"/>
      <color indexed="56"/>
      <name val="Calibri"/>
      <family val="2"/>
    </font>
    <font>
      <sz val="10.5"/>
      <color indexed="56"/>
      <name val="Calibri"/>
      <family val="2"/>
    </font>
    <font>
      <b/>
      <sz val="10.5"/>
      <color indexed="10"/>
      <name val="Calibri"/>
      <family val="2"/>
    </font>
    <font>
      <sz val="10.5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u val="single"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/>
      <name val="Calibri"/>
      <family val="2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4" tint="-0.24997000396251678"/>
      <name val="Calibri"/>
      <family val="2"/>
    </font>
    <font>
      <b/>
      <i/>
      <sz val="11"/>
      <color theme="1"/>
      <name val="Calibri"/>
      <family val="2"/>
    </font>
    <font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8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 vertical="top"/>
    </xf>
    <xf numFmtId="0" fontId="52" fillId="33" borderId="10" xfId="0" applyFont="1" applyFill="1" applyBorder="1" applyAlignment="1" applyProtection="1">
      <alignment/>
      <protection locked="0"/>
    </xf>
    <xf numFmtId="0" fontId="53" fillId="33" borderId="0" xfId="0" applyFont="1" applyFill="1" applyAlignment="1">
      <alignment/>
    </xf>
    <xf numFmtId="22" fontId="54" fillId="33" borderId="0" xfId="0" applyNumberFormat="1" applyFont="1" applyFill="1" applyAlignment="1">
      <alignment horizontal="left"/>
    </xf>
    <xf numFmtId="0" fontId="55" fillId="33" borderId="0" xfId="0" applyFont="1" applyFill="1" applyAlignment="1">
      <alignment/>
    </xf>
    <xf numFmtId="180" fontId="50" fillId="33" borderId="0" xfId="59" applyNumberFormat="1" applyFont="1" applyFill="1" applyAlignment="1">
      <alignment/>
    </xf>
    <xf numFmtId="0" fontId="0" fillId="33" borderId="0" xfId="0" applyFill="1" applyAlignment="1" quotePrefix="1">
      <alignment/>
    </xf>
    <xf numFmtId="0" fontId="42" fillId="33" borderId="0" xfId="53" applyFill="1" applyAlignment="1">
      <alignment/>
    </xf>
    <xf numFmtId="174" fontId="52" fillId="33" borderId="10" xfId="0" applyNumberFormat="1" applyFont="1" applyFill="1" applyBorder="1" applyAlignment="1" applyProtection="1">
      <alignment/>
      <protection locked="0"/>
    </xf>
    <xf numFmtId="2" fontId="52" fillId="33" borderId="10" xfId="0" applyNumberFormat="1" applyFont="1" applyFill="1" applyBorder="1" applyAlignment="1" applyProtection="1">
      <alignment/>
      <protection locked="0"/>
    </xf>
    <xf numFmtId="2" fontId="56" fillId="33" borderId="0" xfId="0" applyNumberFormat="1" applyFont="1" applyFill="1" applyAlignment="1">
      <alignment/>
    </xf>
    <xf numFmtId="0" fontId="0" fillId="33" borderId="11" xfId="0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14" xfId="0" applyFill="1" applyBorder="1" applyAlignment="1" applyProtection="1">
      <alignment horizontal="left"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34</xdr:row>
      <xdr:rowOff>0</xdr:rowOff>
    </xdr:from>
    <xdr:to>
      <xdr:col>7</xdr:col>
      <xdr:colOff>266700</xdr:colOff>
      <xdr:row>41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905625"/>
          <a:ext cx="6019800" cy="142875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>
    <xdr:from>
      <xdr:col>4</xdr:col>
      <xdr:colOff>352425</xdr:colOff>
      <xdr:row>6</xdr:row>
      <xdr:rowOff>171450</xdr:rowOff>
    </xdr:from>
    <xdr:to>
      <xdr:col>7</xdr:col>
      <xdr:colOff>19050</xdr:colOff>
      <xdr:row>16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67150" y="1419225"/>
          <a:ext cx="1990725" cy="1819275"/>
        </a:xfrm>
        <a:prstGeom prst="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Note:</a:t>
          </a:r>
          <a:r>
            <a:rPr lang="en-US" cap="none" sz="105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5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OVERWRITE or DELETE all 999 values.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successive measurements, you do not need to remove the previous unit(s) from the scale. Simply re-tare the scale, and measure the next unit.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vehicle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m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placebo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(m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drug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/DF)</a:t>
          </a:r>
        </a:p>
      </xdr:txBody>
    </xdr:sp>
    <xdr:clientData fPrintsWithSheet="0"/>
  </xdr:twoCellAnchor>
  <xdr:twoCellAnchor>
    <xdr:from>
      <xdr:col>1</xdr:col>
      <xdr:colOff>38100</xdr:colOff>
      <xdr:row>17</xdr:row>
      <xdr:rowOff>38100</xdr:rowOff>
    </xdr:from>
    <xdr:to>
      <xdr:col>1</xdr:col>
      <xdr:colOff>1123950</xdr:colOff>
      <xdr:row>23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4300" y="3448050"/>
          <a:ext cx="1085850" cy="1162050"/>
        </a:xfrm>
        <a:prstGeom prst="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Note: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Delete cell values for scripts less than 10 units.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copeia.cn/v29240/usp29nf24s0_c795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B1:H44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.1484375" style="1" customWidth="1"/>
    <col min="2" max="2" width="18.57421875" style="1" customWidth="1"/>
    <col min="3" max="3" width="23.8515625" style="1" customWidth="1"/>
    <col min="4" max="5" width="9.140625" style="1" customWidth="1"/>
    <col min="6" max="6" width="16.57421875" style="1" customWidth="1"/>
    <col min="7" max="7" width="9.140625" style="1" customWidth="1"/>
    <col min="8" max="8" width="4.7109375" style="1" customWidth="1"/>
    <col min="9" max="16384" width="9.140625" style="1" customWidth="1"/>
  </cols>
  <sheetData>
    <row r="1" ht="21">
      <c r="B1" s="5" t="s">
        <v>30</v>
      </c>
    </row>
    <row r="2" ht="15.75" thickBot="1"/>
    <row r="3" spans="2:7" ht="15.75" thickBot="1">
      <c r="B3" s="1" t="s">
        <v>4</v>
      </c>
      <c r="C3" s="18"/>
      <c r="D3" s="19"/>
      <c r="E3" s="19"/>
      <c r="F3" s="19"/>
      <c r="G3" s="20"/>
    </row>
    <row r="4" spans="2:7" ht="15.75" thickBot="1">
      <c r="B4" s="1" t="s">
        <v>5</v>
      </c>
      <c r="C4" s="16"/>
      <c r="D4" s="17"/>
      <c r="E4" s="17"/>
      <c r="F4" s="17"/>
      <c r="G4" s="21"/>
    </row>
    <row r="5" spans="2:3" ht="15">
      <c r="B5" s="1" t="s">
        <v>6</v>
      </c>
      <c r="C5" s="8">
        <f ca="1">NOW()</f>
        <v>44488.938409375</v>
      </c>
    </row>
    <row r="7" ht="15.75" thickBot="1">
      <c r="B7" s="9" t="s">
        <v>31</v>
      </c>
    </row>
    <row r="8" spans="2:5" ht="15.75" thickBot="1">
      <c r="B8" s="1" t="s">
        <v>3</v>
      </c>
      <c r="D8" s="6"/>
      <c r="E8" s="1" t="s">
        <v>0</v>
      </c>
    </row>
    <row r="9" spans="2:5" ht="15.75" thickBot="1">
      <c r="B9" s="1" t="s">
        <v>39</v>
      </c>
      <c r="D9" s="6"/>
      <c r="E9" s="1" t="s">
        <v>2</v>
      </c>
    </row>
    <row r="10" spans="2:5" ht="15.75" thickBot="1">
      <c r="B10" s="1" t="s">
        <v>40</v>
      </c>
      <c r="D10" s="6"/>
      <c r="E10" s="1" t="s">
        <v>2</v>
      </c>
    </row>
    <row r="11" spans="2:5" ht="15.75" thickBot="1">
      <c r="B11" s="1" t="s">
        <v>38</v>
      </c>
      <c r="D11" s="13"/>
      <c r="E11" s="1" t="s">
        <v>1</v>
      </c>
    </row>
    <row r="12" spans="2:4" ht="15.75" thickBot="1">
      <c r="B12" s="1" t="s">
        <v>35</v>
      </c>
      <c r="D12" s="14"/>
    </row>
    <row r="13" spans="2:5" ht="15">
      <c r="B13" s="1" t="s">
        <v>36</v>
      </c>
      <c r="D13" s="15" t="e">
        <f>D9*(D11-((D8/1000)/D12))</f>
        <v>#DIV/0!</v>
      </c>
      <c r="E13" s="1" t="s">
        <v>1</v>
      </c>
    </row>
    <row r="14" spans="2:5" ht="15">
      <c r="B14" s="1" t="s">
        <v>37</v>
      </c>
      <c r="D14" s="15">
        <f>D8*D9/1000</f>
        <v>0</v>
      </c>
      <c r="E14" s="1" t="s">
        <v>1</v>
      </c>
    </row>
    <row r="15" spans="2:5" ht="15">
      <c r="B15" s="1" t="s">
        <v>13</v>
      </c>
      <c r="D15" s="15" t="e">
        <f>SUM(D13:D14)/D9</f>
        <v>#DIV/0!</v>
      </c>
      <c r="E15" s="1" t="s">
        <v>1</v>
      </c>
    </row>
    <row r="16" ht="15">
      <c r="B16" s="9"/>
    </row>
    <row r="17" ht="15.75" thickBot="1">
      <c r="B17" s="9" t="s">
        <v>34</v>
      </c>
    </row>
    <row r="18" spans="3:8" ht="15.75" thickBot="1">
      <c r="C18" s="1" t="s">
        <v>14</v>
      </c>
      <c r="D18" s="6">
        <v>999</v>
      </c>
      <c r="E18" s="1" t="s">
        <v>1</v>
      </c>
      <c r="F18" s="1" t="s">
        <v>15</v>
      </c>
      <c r="G18" s="6">
        <v>999</v>
      </c>
      <c r="H18" s="1" t="s">
        <v>1</v>
      </c>
    </row>
    <row r="19" spans="3:8" ht="15.75" thickBot="1">
      <c r="C19" s="1" t="s">
        <v>16</v>
      </c>
      <c r="D19" s="6">
        <v>999</v>
      </c>
      <c r="E19" s="1" t="s">
        <v>1</v>
      </c>
      <c r="F19" s="1" t="s">
        <v>17</v>
      </c>
      <c r="G19" s="6">
        <v>999</v>
      </c>
      <c r="H19" s="1" t="s">
        <v>1</v>
      </c>
    </row>
    <row r="20" spans="3:8" ht="15.75" thickBot="1">
      <c r="C20" s="1" t="s">
        <v>18</v>
      </c>
      <c r="D20" s="6">
        <v>999</v>
      </c>
      <c r="E20" s="1" t="s">
        <v>1</v>
      </c>
      <c r="F20" s="1" t="s">
        <v>19</v>
      </c>
      <c r="G20" s="6">
        <v>999</v>
      </c>
      <c r="H20" s="1" t="s">
        <v>1</v>
      </c>
    </row>
    <row r="21" spans="3:8" ht="15.75" thickBot="1">
      <c r="C21" s="1" t="s">
        <v>20</v>
      </c>
      <c r="D21" s="6">
        <v>999</v>
      </c>
      <c r="E21" s="1" t="s">
        <v>1</v>
      </c>
      <c r="F21" s="1" t="s">
        <v>21</v>
      </c>
      <c r="G21" s="6">
        <v>999</v>
      </c>
      <c r="H21" s="1" t="s">
        <v>1</v>
      </c>
    </row>
    <row r="22" spans="3:8" ht="15.75" thickBot="1">
      <c r="C22" s="1" t="s">
        <v>22</v>
      </c>
      <c r="D22" s="6">
        <v>999</v>
      </c>
      <c r="E22" s="1" t="s">
        <v>1</v>
      </c>
      <c r="F22" s="1" t="s">
        <v>23</v>
      </c>
      <c r="G22" s="6">
        <v>999</v>
      </c>
      <c r="H22" s="1" t="s">
        <v>1</v>
      </c>
    </row>
    <row r="23" spans="3:5" ht="15">
      <c r="C23" s="2" t="str">
        <f>"Average of "&amp;COUNTA(D18:D22,G18:G22)&amp;" Units"</f>
        <v>Average of 10 Units</v>
      </c>
      <c r="D23" s="4">
        <f>AVERAGE(D18:D22,G18:G22)</f>
        <v>999</v>
      </c>
      <c r="E23" s="1" t="s">
        <v>1</v>
      </c>
    </row>
    <row r="25" spans="2:5" ht="15">
      <c r="B25" s="1" t="s">
        <v>29</v>
      </c>
      <c r="D25" s="10" t="e">
        <f>($D$23-$D$15)/$D$15</f>
        <v>#DIV/0!</v>
      </c>
      <c r="E25" s="11" t="s">
        <v>8</v>
      </c>
    </row>
    <row r="26" spans="2:5" ht="15">
      <c r="B26" s="1" t="s">
        <v>33</v>
      </c>
      <c r="D26" s="4">
        <f>STDEV(D18:D22,G18:G22)</f>
        <v>0</v>
      </c>
      <c r="E26" s="1" t="s">
        <v>1</v>
      </c>
    </row>
    <row r="27" spans="2:5" ht="15">
      <c r="B27" s="1" t="s">
        <v>32</v>
      </c>
      <c r="D27" s="10">
        <f>STDEV(D18:D22,G18:G22)/D23</f>
        <v>0</v>
      </c>
      <c r="E27" s="11" t="s">
        <v>9</v>
      </c>
    </row>
    <row r="28" spans="4:5" ht="15">
      <c r="D28" s="10"/>
      <c r="E28" s="11"/>
    </row>
    <row r="29" spans="2:5" ht="15">
      <c r="B29" s="1" t="s">
        <v>24</v>
      </c>
      <c r="D29" s="4" t="e">
        <f>0.9*D15</f>
        <v>#DIV/0!</v>
      </c>
      <c r="E29" s="1" t="s">
        <v>25</v>
      </c>
    </row>
    <row r="30" spans="2:5" ht="15">
      <c r="B30" s="1" t="s">
        <v>26</v>
      </c>
      <c r="D30" s="4" t="e">
        <f>1.1*D15</f>
        <v>#DIV/0!</v>
      </c>
      <c r="E30" s="1" t="s">
        <v>27</v>
      </c>
    </row>
    <row r="31" spans="3:4" ht="15">
      <c r="C31" s="3" t="s">
        <v>7</v>
      </c>
      <c r="D31" s="2" t="e">
        <f>IF(AND(D23&gt;=D29,D23&lt;=D30),"PASS","FAIL")</f>
        <v>#DIV/0!</v>
      </c>
    </row>
    <row r="32" ht="15">
      <c r="C32" s="1" t="s">
        <v>28</v>
      </c>
    </row>
    <row r="34" ht="31.5" customHeight="1">
      <c r="B34" s="2" t="s">
        <v>10</v>
      </c>
    </row>
    <row r="35" ht="15"/>
    <row r="36" ht="15"/>
    <row r="37" ht="15"/>
    <row r="38" ht="15"/>
    <row r="39" ht="15"/>
    <row r="40" ht="15"/>
    <row r="41" ht="15"/>
    <row r="42" ht="15"/>
    <row r="43" ht="15">
      <c r="B43" s="12" t="s">
        <v>11</v>
      </c>
    </row>
    <row r="44" ht="15">
      <c r="B44" s="7" t="s">
        <v>12</v>
      </c>
    </row>
  </sheetData>
  <sheetProtection sheet="1"/>
  <conditionalFormatting sqref="D31">
    <cfRule type="cellIs" priority="7" dxfId="6" operator="equal" stopIfTrue="1">
      <formula>"FAIL"</formula>
    </cfRule>
    <cfRule type="cellIs" priority="8" dxfId="7" operator="equal" stopIfTrue="1">
      <formula>"PASS"</formula>
    </cfRule>
  </conditionalFormatting>
  <conditionalFormatting sqref="D18:D22">
    <cfRule type="cellIs" priority="5" dxfId="0" operator="greaterThan" stopIfTrue="1">
      <formula>$D$30</formula>
    </cfRule>
    <cfRule type="cellIs" priority="6" dxfId="0" operator="lessThan" stopIfTrue="1">
      <formula>$D$29</formula>
    </cfRule>
  </conditionalFormatting>
  <conditionalFormatting sqref="G18:G22">
    <cfRule type="cellIs" priority="1" dxfId="0" operator="greaterThan" stopIfTrue="1">
      <formula>$D$30</formula>
    </cfRule>
    <cfRule type="cellIs" priority="2" dxfId="0" operator="lessThan" stopIfTrue="1">
      <formula>$D$29</formula>
    </cfRule>
  </conditionalFormatting>
  <hyperlinks>
    <hyperlink ref="B43" r:id="rId1" display="http://www.pharmacopeia.cn/v29240/usp29nf24s0_c795.html"/>
  </hyperlinks>
  <printOptions/>
  <pageMargins left="0.7" right="0.7" top="0.75" bottom="0.75" header="0.3" footer="0.3"/>
  <pageSetup fitToHeight="1" fitToWidth="1" horizontalDpi="600" verticalDpi="600" orientation="portrait" scale="8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</dc:creator>
  <cp:keywords/>
  <dc:description/>
  <cp:lastModifiedBy>David Dubins</cp:lastModifiedBy>
  <cp:lastPrinted>2018-10-01T16:54:48Z</cp:lastPrinted>
  <dcterms:created xsi:type="dcterms:W3CDTF">2010-01-27T14:24:36Z</dcterms:created>
  <dcterms:modified xsi:type="dcterms:W3CDTF">2021-10-20T02:31:44Z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