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255" windowHeight="12840" activeTab="5"/>
  </bookViews>
  <sheets>
    <sheet name="BatteryR" sheetId="1" r:id="rId1"/>
    <sheet name="DCSUP" sheetId="2" r:id="rId2"/>
    <sheet name="Difference" sheetId="3" r:id="rId3"/>
    <sheet name="DCRes" sheetId="4" r:id="rId4"/>
    <sheet name="BatteryCalc" sheetId="5" r:id="rId5"/>
    <sheet name="Sheet1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<sst xmlns="http://schemas.openxmlformats.org/spreadsheetml/2006/main" count="55" uniqueCount="46">
  <si>
    <t>Battery</t>
  </si>
  <si>
    <t>Current (mA)</t>
  </si>
  <si>
    <t>V calculated</t>
  </si>
  <si>
    <t>Resistance</t>
  </si>
  <si>
    <t>Rerror</t>
  </si>
  <si>
    <t>Verror</t>
  </si>
  <si>
    <t>Vmeasured</t>
  </si>
  <si>
    <t>VmeasError</t>
  </si>
  <si>
    <t>LightBulb</t>
  </si>
  <si>
    <t>R1</t>
  </si>
  <si>
    <t>R2</t>
  </si>
  <si>
    <t>R3</t>
  </si>
  <si>
    <t>R4</t>
  </si>
  <si>
    <t>R5</t>
  </si>
  <si>
    <t>R6</t>
  </si>
  <si>
    <t>R7</t>
  </si>
  <si>
    <t>R7||R7||R6||R5||R4</t>
  </si>
  <si>
    <t>R7||R6||R5||R4</t>
  </si>
  <si>
    <t>R7||R6||R5</t>
  </si>
  <si>
    <t>R7||R6</t>
  </si>
  <si>
    <t xml:space="preserve">Ammeter </t>
  </si>
  <si>
    <t>CurrentError</t>
  </si>
  <si>
    <t>DC POWER SUPPLY</t>
  </si>
  <si>
    <t>V</t>
  </si>
  <si>
    <t>R</t>
  </si>
  <si>
    <t>I</t>
  </si>
  <si>
    <t>V (V)</t>
  </si>
  <si>
    <t>R (K)</t>
  </si>
  <si>
    <t>I (mA)</t>
  </si>
  <si>
    <t>Using 288Ohms</t>
  </si>
  <si>
    <t>Using R7||R6||R5||R4 (181Ohms)</t>
  </si>
  <si>
    <t>Voc (no load)</t>
  </si>
  <si>
    <t>I(mA)</t>
  </si>
  <si>
    <t>For the "error" I just put reasonable numbers. E.g. if the current was fluctuating, I would use a higher error.</t>
  </si>
  <si>
    <t>Ierr</t>
  </si>
  <si>
    <t>Verr</t>
  </si>
  <si>
    <t>Vdifference</t>
  </si>
  <si>
    <t>Vcalculated</t>
  </si>
  <si>
    <t>Internal Resistance (Vdiff/current)</t>
  </si>
  <si>
    <t>This section I just used for error calculations.  Don’t worry about it</t>
  </si>
  <si>
    <t>&lt;&lt;----------------------</t>
  </si>
  <si>
    <t>|-------------------------------------------------------------------------------------------------------|</t>
  </si>
  <si>
    <t>We did not use this set (above), because we managed to get a lower</t>
  </si>
  <si>
    <t>resistnace (181&lt;288).</t>
  </si>
  <si>
    <t xml:space="preserve">                 \------------------------------------------------------------------/</t>
  </si>
  <si>
    <t xml:space="preserve">                         \------------------------------------------------/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</si>
</sst>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vertAlign val="superscript"/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Measured current vs. measured voltage using a battery source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Sheet1!$G$3:$G$15</c:f>
                <c:numCache>
                  <c:ptCount val="13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0.01</c:v>
                  </c:pt>
                  <c:pt idx="7">
                    <c:v>0.01</c:v>
                  </c:pt>
                  <c:pt idx="8">
                    <c:v>0.01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0.01</c:v>
                  </c:pt>
                  <c:pt idx="12">
                    <c:v>0.01</c:v>
                  </c:pt>
                </c:numCache>
              </c:numRef>
            </c:plus>
            <c:minus>
              <c:numRef>
                <c:f>Sheet1!$G$3:$G$15</c:f>
                <c:numCache>
                  <c:ptCount val="13"/>
                  <c:pt idx="0">
                    <c:v>0.01</c:v>
                  </c:pt>
                  <c:pt idx="1">
                    <c:v>0.01</c:v>
                  </c:pt>
                  <c:pt idx="2">
                    <c:v>0.01</c:v>
                  </c:pt>
                  <c:pt idx="3">
                    <c:v>0.01</c:v>
                  </c:pt>
                  <c:pt idx="4">
                    <c:v>0.01</c:v>
                  </c:pt>
                  <c:pt idx="5">
                    <c:v>0.01</c:v>
                  </c:pt>
                  <c:pt idx="6">
                    <c:v>0.01</c:v>
                  </c:pt>
                  <c:pt idx="7">
                    <c:v>0.01</c:v>
                  </c:pt>
                  <c:pt idx="8">
                    <c:v>0.01</c:v>
                  </c:pt>
                  <c:pt idx="9">
                    <c:v>0.01</c:v>
                  </c:pt>
                  <c:pt idx="10">
                    <c:v>0.01</c:v>
                  </c:pt>
                  <c:pt idx="11">
                    <c:v>0.01</c:v>
                  </c:pt>
                  <c:pt idx="12">
                    <c:v>0.01</c:v>
                  </c:pt>
                </c:numCache>
              </c:numRef>
            </c:minus>
            <c:noEndCap val="0"/>
          </c:errBars>
          <c:xVal>
            <c:numRef>
              <c:f>Sheet1!$D$3:$D$15</c:f>
              <c:numCache>
                <c:ptCount val="13"/>
                <c:pt idx="0">
                  <c:v>0.003</c:v>
                </c:pt>
                <c:pt idx="1">
                  <c:v>0.102</c:v>
                </c:pt>
                <c:pt idx="2">
                  <c:v>0.369</c:v>
                </c:pt>
                <c:pt idx="3">
                  <c:v>0.868</c:v>
                </c:pt>
                <c:pt idx="4">
                  <c:v>2.68</c:v>
                </c:pt>
                <c:pt idx="5">
                  <c:v>9.48</c:v>
                </c:pt>
                <c:pt idx="6">
                  <c:v>22.7</c:v>
                </c:pt>
                <c:pt idx="7">
                  <c:v>27.8</c:v>
                </c:pt>
                <c:pt idx="8">
                  <c:v>32.4</c:v>
                </c:pt>
                <c:pt idx="9">
                  <c:v>34.7</c:v>
                </c:pt>
                <c:pt idx="10">
                  <c:v>35.6</c:v>
                </c:pt>
                <c:pt idx="11">
                  <c:v>58.4</c:v>
                </c:pt>
                <c:pt idx="12">
                  <c:v>124</c:v>
                </c:pt>
              </c:numCache>
            </c:numRef>
          </c:xVal>
          <c:yVal>
            <c:numRef>
              <c:f>Sheet1!$F$3:$F$15</c:f>
              <c:numCache>
                <c:ptCount val="13"/>
                <c:pt idx="0">
                  <c:v>6.47</c:v>
                </c:pt>
                <c:pt idx="1">
                  <c:v>6.47</c:v>
                </c:pt>
                <c:pt idx="2">
                  <c:v>6.47</c:v>
                </c:pt>
                <c:pt idx="3">
                  <c:v>6.47</c:v>
                </c:pt>
                <c:pt idx="4">
                  <c:v>6.47</c:v>
                </c:pt>
                <c:pt idx="5">
                  <c:v>6.47</c:v>
                </c:pt>
                <c:pt idx="6">
                  <c:v>6.46</c:v>
                </c:pt>
                <c:pt idx="7">
                  <c:v>6.45</c:v>
                </c:pt>
                <c:pt idx="8">
                  <c:v>6.42</c:v>
                </c:pt>
                <c:pt idx="9">
                  <c:v>6.43</c:v>
                </c:pt>
                <c:pt idx="10">
                  <c:v>6.44</c:v>
                </c:pt>
                <c:pt idx="11">
                  <c:v>6.43</c:v>
                </c:pt>
                <c:pt idx="12">
                  <c:v>6.4</c:v>
                </c:pt>
              </c:numCache>
            </c:numRef>
          </c:yVal>
          <c:smooth val="0"/>
        </c:ser>
        <c:axId val="60018815"/>
        <c:axId val="3298424"/>
      </c:scatterChart>
      <c:valAx>
        <c:axId val="6001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crossBetween val="midCat"/>
        <c:dispUnits/>
      </c:valAx>
      <c:valAx>
        <c:axId val="3298424"/>
        <c:scaling>
          <c:orientation val="minMax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1881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DC power suppy current vs.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Closed Cct 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Sheet1!$E$35:$E$44</c:f>
              <c:numCache>
                <c:ptCount val="10"/>
                <c:pt idx="0">
                  <c:v>6.52</c:v>
                </c:pt>
                <c:pt idx="1">
                  <c:v>17.3</c:v>
                </c:pt>
                <c:pt idx="2">
                  <c:v>35.6</c:v>
                </c:pt>
                <c:pt idx="3">
                  <c:v>51.8</c:v>
                </c:pt>
                <c:pt idx="4">
                  <c:v>80</c:v>
                </c:pt>
                <c:pt idx="5">
                  <c:v>102.2</c:v>
                </c:pt>
                <c:pt idx="6">
                  <c:v>123.2</c:v>
                </c:pt>
                <c:pt idx="7">
                  <c:v>138.6</c:v>
                </c:pt>
                <c:pt idx="8">
                  <c:v>156</c:v>
                </c:pt>
                <c:pt idx="9">
                  <c:v>155.2</c:v>
                </c:pt>
              </c:numCache>
            </c:numRef>
          </c:xVal>
          <c:yVal>
            <c:numRef>
              <c:f>Sheet1!$G$35:$G$44</c:f>
              <c:numCache>
                <c:ptCount val="10"/>
                <c:pt idx="0">
                  <c:v>1.24</c:v>
                </c:pt>
                <c:pt idx="1">
                  <c:v>3.3</c:v>
                </c:pt>
                <c:pt idx="2">
                  <c:v>6.4</c:v>
                </c:pt>
                <c:pt idx="3">
                  <c:v>9.28</c:v>
                </c:pt>
                <c:pt idx="4">
                  <c:v>14.3</c:v>
                </c:pt>
                <c:pt idx="5">
                  <c:v>18.25</c:v>
                </c:pt>
                <c:pt idx="6">
                  <c:v>22</c:v>
                </c:pt>
                <c:pt idx="7">
                  <c:v>24.7</c:v>
                </c:pt>
                <c:pt idx="8">
                  <c:v>27.7</c:v>
                </c:pt>
                <c:pt idx="9">
                  <c:v>27.8</c:v>
                </c:pt>
              </c:numCache>
            </c:numRef>
          </c:yVal>
          <c:smooth val="0"/>
        </c:ser>
        <c:ser>
          <c:idx val="1"/>
          <c:order val="1"/>
          <c:tx>
            <c:v>Open Cct Voltage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Sheet1!$E$35:$E$44</c:f>
              <c:numCache>
                <c:ptCount val="10"/>
                <c:pt idx="0">
                  <c:v>6.52</c:v>
                </c:pt>
                <c:pt idx="1">
                  <c:v>17.3</c:v>
                </c:pt>
                <c:pt idx="2">
                  <c:v>35.6</c:v>
                </c:pt>
                <c:pt idx="3">
                  <c:v>51.8</c:v>
                </c:pt>
                <c:pt idx="4">
                  <c:v>80</c:v>
                </c:pt>
                <c:pt idx="5">
                  <c:v>102.2</c:v>
                </c:pt>
                <c:pt idx="6">
                  <c:v>123.2</c:v>
                </c:pt>
                <c:pt idx="7">
                  <c:v>138.6</c:v>
                </c:pt>
                <c:pt idx="8">
                  <c:v>156</c:v>
                </c:pt>
                <c:pt idx="9">
                  <c:v>155.2</c:v>
                </c:pt>
              </c:numCache>
            </c:numRef>
          </c:xVal>
          <c:yVal>
            <c:numRef>
              <c:f>Sheet1!$I$35:$I$44</c:f>
              <c:numCache>
                <c:ptCount val="10"/>
                <c:pt idx="0">
                  <c:v>1.26</c:v>
                </c:pt>
                <c:pt idx="1">
                  <c:v>3.33</c:v>
                </c:pt>
                <c:pt idx="2">
                  <c:v>6.47</c:v>
                </c:pt>
                <c:pt idx="3">
                  <c:v>9.35</c:v>
                </c:pt>
                <c:pt idx="4">
                  <c:v>14.47</c:v>
                </c:pt>
                <c:pt idx="5">
                  <c:v>18.38</c:v>
                </c:pt>
                <c:pt idx="6">
                  <c:v>22.4</c:v>
                </c:pt>
                <c:pt idx="7">
                  <c:v>25.1</c:v>
                </c:pt>
                <c:pt idx="8">
                  <c:v>27.7</c:v>
                </c:pt>
                <c:pt idx="9">
                  <c:v>28.2</c:v>
                </c:pt>
              </c:numCache>
            </c:numRef>
          </c:yVal>
          <c:smooth val="0"/>
        </c:ser>
        <c:axId val="29685817"/>
        <c:axId val="65845762"/>
      </c:scatterChart>
      <c:valAx>
        <c:axId val="29685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845762"/>
        <c:crosses val="autoZero"/>
        <c:crossBetween val="midCat"/>
        <c:dispUnits/>
      </c:valAx>
      <c:valAx>
        <c:axId val="65845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858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Voltage difference between loaded and unloaded circuits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Voc-Vloaded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Sheet1!$E$35:$E$44</c:f>
              <c:numCache>
                <c:ptCount val="10"/>
                <c:pt idx="0">
                  <c:v>6.52</c:v>
                </c:pt>
                <c:pt idx="1">
                  <c:v>17.3</c:v>
                </c:pt>
                <c:pt idx="2">
                  <c:v>35.6</c:v>
                </c:pt>
                <c:pt idx="3">
                  <c:v>51.8</c:v>
                </c:pt>
                <c:pt idx="4">
                  <c:v>80</c:v>
                </c:pt>
                <c:pt idx="5">
                  <c:v>102.2</c:v>
                </c:pt>
                <c:pt idx="6">
                  <c:v>123.2</c:v>
                </c:pt>
                <c:pt idx="7">
                  <c:v>138.6</c:v>
                </c:pt>
                <c:pt idx="8">
                  <c:v>156</c:v>
                </c:pt>
                <c:pt idx="9">
                  <c:v>155.2</c:v>
                </c:pt>
              </c:numCache>
            </c:numRef>
          </c:xVal>
          <c:yVal>
            <c:numRef>
              <c:f>Sheet1!$K$35:$K$44</c:f>
              <c:numCache>
                <c:ptCount val="10"/>
                <c:pt idx="0">
                  <c:v>0.020000000000000018</c:v>
                </c:pt>
                <c:pt idx="1">
                  <c:v>0.03000000000000025</c:v>
                </c:pt>
                <c:pt idx="2">
                  <c:v>0.0699999999999994</c:v>
                </c:pt>
                <c:pt idx="3">
                  <c:v>0.07000000000000028</c:v>
                </c:pt>
                <c:pt idx="4">
                  <c:v>0.16999999999999993</c:v>
                </c:pt>
                <c:pt idx="5">
                  <c:v>0.129999999999999</c:v>
                </c:pt>
                <c:pt idx="6">
                  <c:v>0.3999999999999986</c:v>
                </c:pt>
                <c:pt idx="7">
                  <c:v>0.40000000000000213</c:v>
                </c:pt>
                <c:pt idx="8">
                  <c:v>0</c:v>
                </c:pt>
                <c:pt idx="9">
                  <c:v>0.3999999999999986</c:v>
                </c:pt>
              </c:numCache>
            </c:numRef>
          </c:yVal>
          <c:smooth val="0"/>
        </c:ser>
        <c:axId val="55740947"/>
        <c:axId val="31906476"/>
      </c:scatterChart>
      <c:valAx>
        <c:axId val="55740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906476"/>
        <c:crosses val="autoZero"/>
        <c:crossBetween val="midCat"/>
        <c:dispUnits/>
      </c:valAx>
      <c:valAx>
        <c:axId val="31906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74094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Internal Resistance of the DC supply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Sheet1!$P$35:$P$44</c:f>
                <c:numCache>
                  <c:ptCount val="10"/>
                  <c:pt idx="0">
                    <c:v>0.0031033541693248445</c:v>
                  </c:pt>
                  <c:pt idx="1">
                    <c:v>0.0011604067720640302</c:v>
                  </c:pt>
                  <c:pt idx="2">
                    <c:v>0.0005645063251020994</c:v>
                  </c:pt>
                  <c:pt idx="3">
                    <c:v>0.000386980729224432</c:v>
                  </c:pt>
                  <c:pt idx="4">
                    <c:v>0.0002514071725433664</c:v>
                  </c:pt>
                  <c:pt idx="5">
                    <c:v>0.00019922505800935817</c:v>
                  </c:pt>
                  <c:pt idx="6">
                    <c:v>0.00018056601882476028</c:v>
                  </c:pt>
                  <c:pt idx="7">
                    <c:v>0.00015724099993965208</c:v>
                  </c:pt>
                  <c:pt idx="8">
                    <c:v>0</c:v>
                  </c:pt>
                  <c:pt idx="9">
                    <c:v>0.00013816079573846779</c:v>
                  </c:pt>
                </c:numCache>
              </c:numRef>
            </c:plus>
            <c:minus>
              <c:numRef>
                <c:f>Sheet1!$P$35:$P$44</c:f>
                <c:numCache>
                  <c:ptCount val="10"/>
                  <c:pt idx="0">
                    <c:v>0.0031033541693248445</c:v>
                  </c:pt>
                  <c:pt idx="1">
                    <c:v>0.0011604067720640302</c:v>
                  </c:pt>
                  <c:pt idx="2">
                    <c:v>0.0005645063251020994</c:v>
                  </c:pt>
                  <c:pt idx="3">
                    <c:v>0.000386980729224432</c:v>
                  </c:pt>
                  <c:pt idx="4">
                    <c:v>0.0002514071725433664</c:v>
                  </c:pt>
                  <c:pt idx="5">
                    <c:v>0.00019922505800935817</c:v>
                  </c:pt>
                  <c:pt idx="6">
                    <c:v>0.00018056601882476028</c:v>
                  </c:pt>
                  <c:pt idx="7">
                    <c:v>0.00015724099993965208</c:v>
                  </c:pt>
                  <c:pt idx="8">
                    <c:v>0</c:v>
                  </c:pt>
                  <c:pt idx="9">
                    <c:v>0.00013816079573846779</c:v>
                  </c:pt>
                </c:numCache>
              </c:numRef>
            </c:minus>
            <c:noEndCap val="0"/>
          </c:errBars>
          <c:xVal>
            <c:numRef>
              <c:f>Sheet1!$E$35:$E$44</c:f>
              <c:numCache>
                <c:ptCount val="10"/>
                <c:pt idx="0">
                  <c:v>6.52</c:v>
                </c:pt>
                <c:pt idx="1">
                  <c:v>17.3</c:v>
                </c:pt>
                <c:pt idx="2">
                  <c:v>35.6</c:v>
                </c:pt>
                <c:pt idx="3">
                  <c:v>51.8</c:v>
                </c:pt>
                <c:pt idx="4">
                  <c:v>80</c:v>
                </c:pt>
                <c:pt idx="5">
                  <c:v>102.2</c:v>
                </c:pt>
                <c:pt idx="6">
                  <c:v>123.2</c:v>
                </c:pt>
                <c:pt idx="7">
                  <c:v>138.6</c:v>
                </c:pt>
                <c:pt idx="8">
                  <c:v>156</c:v>
                </c:pt>
                <c:pt idx="9">
                  <c:v>155.2</c:v>
                </c:pt>
              </c:numCache>
            </c:numRef>
          </c:xVal>
          <c:yVal>
            <c:numRef>
              <c:f>Sheet1!$O$35:$O$44</c:f>
              <c:numCache>
                <c:ptCount val="10"/>
                <c:pt idx="0">
                  <c:v>0.0030674846625766902</c:v>
                </c:pt>
                <c:pt idx="1">
                  <c:v>0.0017341040462427889</c:v>
                </c:pt>
                <c:pt idx="2">
                  <c:v>0.0019662921348314434</c:v>
                </c:pt>
                <c:pt idx="3">
                  <c:v>0.0013513513513513568</c:v>
                </c:pt>
                <c:pt idx="4">
                  <c:v>0.0021249999999999993</c:v>
                </c:pt>
                <c:pt idx="5">
                  <c:v>0.0012720156555772895</c:v>
                </c:pt>
                <c:pt idx="6">
                  <c:v>0.0032467532467532353</c:v>
                </c:pt>
                <c:pt idx="7">
                  <c:v>0.0028860028860029016</c:v>
                </c:pt>
                <c:pt idx="8">
                  <c:v>0</c:v>
                </c:pt>
                <c:pt idx="9">
                  <c:v>0.002577319587628857</c:v>
                </c:pt>
              </c:numCache>
            </c:numRef>
          </c:yVal>
          <c:smooth val="0"/>
        </c:ser>
        <c:axId val="18722829"/>
        <c:axId val="34287734"/>
      </c:scatterChart>
      <c:valAx>
        <c:axId val="18722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crossBetween val="midCat"/>
        <c:dispUnits/>
      </c:valAx>
      <c:valAx>
        <c:axId val="34287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Resistace (kΩ)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72282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Measured current vs. calculated voltage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/>
            </c:trendlineLbl>
          </c:trendline>
          <c:errBars>
            <c:errDir val="y"/>
            <c:errBarType val="both"/>
            <c:errValType val="cust"/>
            <c:plus>
              <c:numRef>
                <c:f>Sheet1!$I$3:$I$15</c:f>
                <c:numCache>
                  <c:ptCount val="13"/>
                  <c:pt idx="0">
                    <c:v>1.730002601154114</c:v>
                  </c:pt>
                  <c:pt idx="1">
                    <c:v>0.06391908948037356</c:v>
                  </c:pt>
                  <c:pt idx="2">
                    <c:v>0.017826096039234168</c:v>
                  </c:pt>
                  <c:pt idx="3">
                    <c:v>0.011373869174559728</c:v>
                  </c:pt>
                  <c:pt idx="4">
                    <c:v>0.036042336217287585</c:v>
                  </c:pt>
                  <c:pt idx="5">
                    <c:v>0.011631766847732119</c:v>
                  </c:pt>
                  <c:pt idx="6">
                    <c:v>0.0366705603993176</c:v>
                  </c:pt>
                  <c:pt idx="7">
                    <c:v>2.7801272560801964</c:v>
                  </c:pt>
                  <c:pt idx="8">
                    <c:v>0.2026543003449518</c:v>
                  </c:pt>
                  <c:pt idx="9">
                    <c:v>0.19203507174626325</c:v>
                  </c:pt>
                  <c:pt idx="10">
                    <c:v>0.18257933171896476</c:v>
                  </c:pt>
                  <c:pt idx="11">
                    <c:v>0.06281938330515535</c:v>
                  </c:pt>
                  <c:pt idx="12">
                    <c:v>0.012998846102635417</c:v>
                  </c:pt>
                </c:numCache>
              </c:numRef>
            </c:plus>
            <c:minus>
              <c:numRef>
                <c:f>Sheet1!$I$3:$I$15</c:f>
                <c:numCache>
                  <c:ptCount val="13"/>
                  <c:pt idx="0">
                    <c:v>1.730002601154114</c:v>
                  </c:pt>
                  <c:pt idx="1">
                    <c:v>0.06391908948037356</c:v>
                  </c:pt>
                  <c:pt idx="2">
                    <c:v>0.017826096039234168</c:v>
                  </c:pt>
                  <c:pt idx="3">
                    <c:v>0.011373869174559728</c:v>
                  </c:pt>
                  <c:pt idx="4">
                    <c:v>0.036042336217287585</c:v>
                  </c:pt>
                  <c:pt idx="5">
                    <c:v>0.011631766847732119</c:v>
                  </c:pt>
                  <c:pt idx="6">
                    <c:v>0.0366705603993176</c:v>
                  </c:pt>
                  <c:pt idx="7">
                    <c:v>2.7801272560801964</c:v>
                  </c:pt>
                  <c:pt idx="8">
                    <c:v>0.2026543003449518</c:v>
                  </c:pt>
                  <c:pt idx="9">
                    <c:v>0.19203507174626325</c:v>
                  </c:pt>
                  <c:pt idx="10">
                    <c:v>0.18257933171896476</c:v>
                  </c:pt>
                  <c:pt idx="11">
                    <c:v>0.06281938330515535</c:v>
                  </c:pt>
                  <c:pt idx="12">
                    <c:v>0.012998846102635417</c:v>
                  </c:pt>
                </c:numCache>
              </c:numRef>
            </c:minus>
            <c:noEndCap val="0"/>
          </c:errBars>
          <c:xVal>
            <c:numRef>
              <c:f>Sheet1!$D$3:$D$15</c:f>
              <c:numCache>
                <c:ptCount val="13"/>
                <c:pt idx="0">
                  <c:v>0.003</c:v>
                </c:pt>
                <c:pt idx="1">
                  <c:v>0.102</c:v>
                </c:pt>
                <c:pt idx="2">
                  <c:v>0.369</c:v>
                </c:pt>
                <c:pt idx="3">
                  <c:v>0.868</c:v>
                </c:pt>
                <c:pt idx="4">
                  <c:v>2.68</c:v>
                </c:pt>
                <c:pt idx="5">
                  <c:v>9.48</c:v>
                </c:pt>
                <c:pt idx="6">
                  <c:v>22.7</c:v>
                </c:pt>
                <c:pt idx="7">
                  <c:v>27.8</c:v>
                </c:pt>
                <c:pt idx="8">
                  <c:v>32.4</c:v>
                </c:pt>
                <c:pt idx="9">
                  <c:v>34.7</c:v>
                </c:pt>
                <c:pt idx="10">
                  <c:v>35.6</c:v>
                </c:pt>
                <c:pt idx="11">
                  <c:v>58.4</c:v>
                </c:pt>
                <c:pt idx="12">
                  <c:v>124</c:v>
                </c:pt>
              </c:numCache>
            </c:numRef>
          </c:xVal>
          <c:yVal>
            <c:numRef>
              <c:f>Sheet1!$H$3:$H$15</c:f>
              <c:numCache>
                <c:ptCount val="13"/>
                <c:pt idx="0">
                  <c:v>5.19</c:v>
                </c:pt>
                <c:pt idx="1">
                  <c:v>6.4361999999999995</c:v>
                </c:pt>
                <c:pt idx="2">
                  <c:v>6.43536</c:v>
                </c:pt>
                <c:pt idx="3">
                  <c:v>6.3797999999999995</c:v>
                </c:pt>
                <c:pt idx="4">
                  <c:v>6.458800000000001</c:v>
                </c:pt>
                <c:pt idx="5">
                  <c:v>6.389520000000001</c:v>
                </c:pt>
                <c:pt idx="6">
                  <c:v>6.537599999999999</c:v>
                </c:pt>
                <c:pt idx="7">
                  <c:v>7.394800000000001</c:v>
                </c:pt>
                <c:pt idx="8">
                  <c:v>6.537659875259875</c:v>
                </c:pt>
                <c:pt idx="9">
                  <c:v>6.6283864850278515</c:v>
                </c:pt>
                <c:pt idx="10">
                  <c:v>6.46462424406573</c:v>
                </c:pt>
                <c:pt idx="11">
                  <c:v>3.6083729685593884</c:v>
                </c:pt>
                <c:pt idx="12">
                  <c:v>0.16119999999999998</c:v>
                </c:pt>
              </c:numCache>
            </c:numRef>
          </c:yVal>
          <c:smooth val="0"/>
        </c:ser>
        <c:axId val="40154151"/>
        <c:axId val="25843040"/>
      </c:scatterChart>
      <c:valAx>
        <c:axId val="40154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Current (mA)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843040"/>
        <c:crosses val="autoZero"/>
        <c:crossBetween val="midCat"/>
        <c:dispUnits/>
      </c:valAx>
      <c:valAx>
        <c:axId val="258430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5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workbookViewId="0" topLeftCell="A4">
      <selection activeCell="D50" sqref="D50"/>
    </sheetView>
  </sheetViews>
  <sheetFormatPr defaultColWidth="9.140625" defaultRowHeight="12.75"/>
  <cols>
    <col min="1" max="1" width="17.00390625" style="0" customWidth="1"/>
    <col min="2" max="2" width="15.140625" style="0" customWidth="1"/>
    <col min="3" max="3" width="12.8515625" style="0" customWidth="1"/>
    <col min="4" max="4" width="15.57421875" style="0" customWidth="1"/>
    <col min="5" max="5" width="20.28125" style="0" customWidth="1"/>
    <col min="6" max="6" width="15.57421875" style="0" customWidth="1"/>
    <col min="7" max="7" width="14.00390625" style="0" customWidth="1"/>
    <col min="8" max="8" width="20.8515625" style="0" customWidth="1"/>
    <col min="9" max="9" width="16.140625" style="0" customWidth="1"/>
  </cols>
  <sheetData>
    <row r="1" ht="12.75">
      <c r="C1" t="s">
        <v>0</v>
      </c>
    </row>
    <row r="2" spans="2:9" ht="12.75">
      <c r="B2" t="s">
        <v>3</v>
      </c>
      <c r="C2" t="s">
        <v>4</v>
      </c>
      <c r="D2" t="s">
        <v>1</v>
      </c>
      <c r="E2" t="s">
        <v>21</v>
      </c>
      <c r="F2" t="s">
        <v>6</v>
      </c>
      <c r="G2" t="s">
        <v>7</v>
      </c>
      <c r="H2" t="s">
        <v>2</v>
      </c>
      <c r="I2" t="s">
        <v>5</v>
      </c>
    </row>
    <row r="3" spans="1:9" ht="12.75">
      <c r="A3" t="s">
        <v>9</v>
      </c>
      <c r="B3">
        <v>1730</v>
      </c>
      <c r="C3">
        <v>1</v>
      </c>
      <c r="D3">
        <v>0.003</v>
      </c>
      <c r="E3">
        <v>0.001</v>
      </c>
      <c r="F3">
        <v>6.47</v>
      </c>
      <c r="G3">
        <v>0.01</v>
      </c>
      <c r="H3">
        <f aca="true" t="shared" si="0" ref="H3:H11">D3*B3</f>
        <v>5.19</v>
      </c>
      <c r="I3">
        <f>H3*(SQRT((E3/D3)^2+(C3/B3)^2))</f>
        <v>1.730002601154114</v>
      </c>
    </row>
    <row r="4" spans="1:9" ht="12.75">
      <c r="A4" t="s">
        <v>10</v>
      </c>
      <c r="B4">
        <v>63.1</v>
      </c>
      <c r="C4">
        <v>0.1</v>
      </c>
      <c r="D4">
        <v>0.102</v>
      </c>
      <c r="E4">
        <v>0.001</v>
      </c>
      <c r="F4">
        <v>6.47</v>
      </c>
      <c r="G4">
        <v>0.01</v>
      </c>
      <c r="H4">
        <f t="shared" si="0"/>
        <v>6.4361999999999995</v>
      </c>
      <c r="I4">
        <f aca="true" t="shared" si="1" ref="I4:I15">H4*(SQRT((E4/D4)^2+(C4/B4)^2))</f>
        <v>0.06391908948037356</v>
      </c>
    </row>
    <row r="5" spans="1:9" ht="12.75">
      <c r="A5" t="s">
        <v>11</v>
      </c>
      <c r="B5">
        <v>17.44</v>
      </c>
      <c r="C5">
        <v>0.01</v>
      </c>
      <c r="D5">
        <v>0.369</v>
      </c>
      <c r="E5">
        <v>0.001</v>
      </c>
      <c r="F5">
        <v>6.47</v>
      </c>
      <c r="G5">
        <v>0.01</v>
      </c>
      <c r="H5">
        <f t="shared" si="0"/>
        <v>6.43536</v>
      </c>
      <c r="I5">
        <f t="shared" si="1"/>
        <v>0.017826096039234168</v>
      </c>
    </row>
    <row r="6" spans="1:9" ht="12.75">
      <c r="A6" t="s">
        <v>12</v>
      </c>
      <c r="B6">
        <v>7.35</v>
      </c>
      <c r="C6">
        <v>0.01</v>
      </c>
      <c r="D6">
        <v>0.868</v>
      </c>
      <c r="E6">
        <v>0.001</v>
      </c>
      <c r="F6">
        <v>6.47</v>
      </c>
      <c r="G6">
        <v>0.01</v>
      </c>
      <c r="H6">
        <f t="shared" si="0"/>
        <v>6.3797999999999995</v>
      </c>
      <c r="I6">
        <f t="shared" si="1"/>
        <v>0.011373869174559728</v>
      </c>
    </row>
    <row r="7" spans="1:9" ht="12.75">
      <c r="A7" t="s">
        <v>13</v>
      </c>
      <c r="B7">
        <v>2.41</v>
      </c>
      <c r="C7">
        <v>0.01</v>
      </c>
      <c r="D7">
        <v>2.68</v>
      </c>
      <c r="E7">
        <v>0.01</v>
      </c>
      <c r="F7">
        <v>6.47</v>
      </c>
      <c r="G7">
        <v>0.01</v>
      </c>
      <c r="H7">
        <f t="shared" si="0"/>
        <v>6.458800000000001</v>
      </c>
      <c r="I7">
        <f t="shared" si="1"/>
        <v>0.036042336217287585</v>
      </c>
    </row>
    <row r="8" spans="1:9" ht="12.75">
      <c r="A8" t="s">
        <v>14</v>
      </c>
      <c r="B8">
        <v>0.674</v>
      </c>
      <c r="C8">
        <v>0.001</v>
      </c>
      <c r="D8">
        <v>9.48</v>
      </c>
      <c r="E8">
        <v>0.01</v>
      </c>
      <c r="F8">
        <v>6.47</v>
      </c>
      <c r="G8">
        <v>0.01</v>
      </c>
      <c r="H8">
        <f t="shared" si="0"/>
        <v>6.389520000000001</v>
      </c>
      <c r="I8">
        <f t="shared" si="1"/>
        <v>0.011631766847732119</v>
      </c>
    </row>
    <row r="9" spans="1:9" ht="12.75">
      <c r="A9" t="s">
        <v>15</v>
      </c>
      <c r="B9">
        <v>0.288</v>
      </c>
      <c r="C9">
        <v>0.001</v>
      </c>
      <c r="D9">
        <v>22.7</v>
      </c>
      <c r="E9">
        <v>0.1</v>
      </c>
      <c r="F9">
        <v>6.46</v>
      </c>
      <c r="G9">
        <v>0.01</v>
      </c>
      <c r="H9">
        <f t="shared" si="0"/>
        <v>6.537599999999999</v>
      </c>
      <c r="I9">
        <f t="shared" si="1"/>
        <v>0.0366705603993176</v>
      </c>
    </row>
    <row r="10" spans="1:9" ht="12.75">
      <c r="A10" t="s">
        <v>8</v>
      </c>
      <c r="B10">
        <v>0.266</v>
      </c>
      <c r="C10">
        <v>0.1</v>
      </c>
      <c r="D10">
        <v>27.8</v>
      </c>
      <c r="E10">
        <v>0.1</v>
      </c>
      <c r="F10">
        <v>6.45</v>
      </c>
      <c r="G10">
        <v>0.01</v>
      </c>
      <c r="H10">
        <f t="shared" si="0"/>
        <v>7.394800000000001</v>
      </c>
      <c r="I10">
        <f t="shared" si="1"/>
        <v>2.7801272560801964</v>
      </c>
    </row>
    <row r="11" spans="1:9" ht="12.75">
      <c r="A11" t="s">
        <v>19</v>
      </c>
      <c r="B11">
        <f>1/(1/B9+1/B8)</f>
        <v>0.20177962577962577</v>
      </c>
      <c r="C11">
        <v>0.0005804997385038965</v>
      </c>
      <c r="D11">
        <v>32.4</v>
      </c>
      <c r="E11">
        <v>1</v>
      </c>
      <c r="F11">
        <v>6.42</v>
      </c>
      <c r="G11">
        <v>0.01</v>
      </c>
      <c r="H11">
        <f t="shared" si="0"/>
        <v>6.537659875259875</v>
      </c>
      <c r="I11">
        <f t="shared" si="1"/>
        <v>0.2026543003449518</v>
      </c>
    </row>
    <row r="12" spans="1:9" ht="12.75">
      <c r="A12" t="s">
        <v>18</v>
      </c>
      <c r="B12">
        <f>1/(1/B9+1/B8+1/B7)</f>
        <v>0.18619063160190594</v>
      </c>
      <c r="C12">
        <v>0.0005539558867578379</v>
      </c>
      <c r="D12">
        <v>34.7</v>
      </c>
      <c r="E12">
        <v>1</v>
      </c>
      <c r="F12">
        <v>6.43</v>
      </c>
      <c r="G12">
        <v>0.01</v>
      </c>
      <c r="H12">
        <f>D13*B12</f>
        <v>6.6283864850278515</v>
      </c>
      <c r="I12">
        <f t="shared" si="1"/>
        <v>0.19203507174626325</v>
      </c>
    </row>
    <row r="13" spans="1:9" ht="12.75">
      <c r="A13" t="s">
        <v>17</v>
      </c>
      <c r="B13">
        <f>1/(1/B9+1/B8+1/B7+1/B6)</f>
        <v>0.18159056865353174</v>
      </c>
      <c r="C13">
        <v>0.0005330256928246873</v>
      </c>
      <c r="D13">
        <v>35.6</v>
      </c>
      <c r="E13">
        <v>1</v>
      </c>
      <c r="F13">
        <v>6.44</v>
      </c>
      <c r="G13">
        <v>0.01</v>
      </c>
      <c r="H13">
        <f>D13*B13</f>
        <v>6.46462424406573</v>
      </c>
      <c r="I13">
        <f t="shared" si="1"/>
        <v>0.18257933171896476</v>
      </c>
    </row>
    <row r="14" spans="1:9" ht="12.75">
      <c r="A14" t="s">
        <v>16</v>
      </c>
      <c r="B14">
        <f>1/(1/B9+1/B9+1/B8+1/B7+1/B6)</f>
        <v>0.11136953606664779</v>
      </c>
      <c r="C14">
        <v>0.0003500274898412162</v>
      </c>
      <c r="D14">
        <v>58.4</v>
      </c>
      <c r="E14">
        <v>1</v>
      </c>
      <c r="F14">
        <v>6.43</v>
      </c>
      <c r="G14">
        <v>0.01</v>
      </c>
      <c r="H14">
        <f>D11*B14</f>
        <v>3.6083729685593884</v>
      </c>
      <c r="I14">
        <f t="shared" si="1"/>
        <v>0.06281938330515535</v>
      </c>
    </row>
    <row r="15" spans="1:9" ht="12.75">
      <c r="A15" t="s">
        <v>20</v>
      </c>
      <c r="B15">
        <v>0.0013</v>
      </c>
      <c r="C15">
        <v>0.0001</v>
      </c>
      <c r="D15">
        <v>124</v>
      </c>
      <c r="E15">
        <v>3</v>
      </c>
      <c r="F15">
        <v>6.4</v>
      </c>
      <c r="G15">
        <v>0.01</v>
      </c>
      <c r="H15">
        <f>D15*B15</f>
        <v>0.16119999999999998</v>
      </c>
      <c r="I15">
        <f t="shared" si="1"/>
        <v>0.012998846102635417</v>
      </c>
    </row>
    <row r="16" ht="12.75">
      <c r="E16" t="s">
        <v>33</v>
      </c>
    </row>
    <row r="17" spans="1:6" ht="12.75">
      <c r="A17">
        <f>1/B6</f>
        <v>0.1360544217687075</v>
      </c>
      <c r="B17">
        <f>A17*C6/B6</f>
        <v>0.00018510805682817348</v>
      </c>
      <c r="C17">
        <f>A20+A19</f>
        <v>4.955901747444774</v>
      </c>
      <c r="D17">
        <f>B20+B19</f>
        <v>0.014257632094058446</v>
      </c>
      <c r="E17">
        <f>B11*D17/C17</f>
        <v>0.0005804997385038965</v>
      </c>
      <c r="F17" t="s">
        <v>40</v>
      </c>
    </row>
    <row r="18" spans="1:7" ht="12.75">
      <c r="A18">
        <f>1/B7</f>
        <v>0.41493775933609955</v>
      </c>
      <c r="B18">
        <f>A18*C7/B7</f>
        <v>0.001721733441228629</v>
      </c>
      <c r="C18">
        <f>A20+A19+A18</f>
        <v>5.370839506780874</v>
      </c>
      <c r="D18">
        <f>B20+B19+B18</f>
        <v>0.015979365535287074</v>
      </c>
      <c r="E18">
        <f>B12*D18/C18</f>
        <v>0.0005539558867578379</v>
      </c>
      <c r="F18" t="s">
        <v>40</v>
      </c>
      <c r="G18" t="s">
        <v>39</v>
      </c>
    </row>
    <row r="19" spans="1:6" ht="12.75">
      <c r="A19">
        <f>1/B8</f>
        <v>1.4836795252225519</v>
      </c>
      <c r="B19">
        <f>A19*C8/B8</f>
        <v>0.002201304933564617</v>
      </c>
      <c r="C19">
        <f>A20+A19+A18+A17</f>
        <v>5.506893928549582</v>
      </c>
      <c r="D19">
        <f>B20+B19+B18+B17</f>
        <v>0.016164473592115248</v>
      </c>
      <c r="E19">
        <f>B13*D19/C19</f>
        <v>0.0005330256928246873</v>
      </c>
      <c r="F19" t="s">
        <v>40</v>
      </c>
    </row>
    <row r="20" spans="1:6" ht="12.75">
      <c r="A20">
        <f>1/B9</f>
        <v>3.4722222222222223</v>
      </c>
      <c r="B20">
        <f>A20*C9/B9</f>
        <v>0.012056327160493829</v>
      </c>
      <c r="C20">
        <f>A20+A20+A19+A18+A17</f>
        <v>8.979116150771803</v>
      </c>
      <c r="D20">
        <f>B20+B20+B19+B18+B17</f>
        <v>0.028220800752609077</v>
      </c>
      <c r="E20">
        <f>B14*D20/C20</f>
        <v>0.0003500274898412162</v>
      </c>
      <c r="F20" t="s">
        <v>40</v>
      </c>
    </row>
    <row r="25" ht="12.75">
      <c r="A25" t="s">
        <v>22</v>
      </c>
    </row>
    <row r="26" spans="1:5" ht="12.75">
      <c r="A26" t="s">
        <v>26</v>
      </c>
      <c r="B26" t="s">
        <v>27</v>
      </c>
      <c r="C26" t="s">
        <v>28</v>
      </c>
      <c r="D26" t="s">
        <v>24</v>
      </c>
      <c r="E26" t="s">
        <v>25</v>
      </c>
    </row>
    <row r="27" spans="1:5" ht="12.75">
      <c r="A27">
        <v>6.46</v>
      </c>
      <c r="B27">
        <v>2.41</v>
      </c>
      <c r="C27">
        <v>2.63</v>
      </c>
      <c r="D27">
        <v>7.35</v>
      </c>
      <c r="E27">
        <v>0.866</v>
      </c>
    </row>
    <row r="28" spans="1:5" ht="12.75">
      <c r="A28">
        <v>10</v>
      </c>
      <c r="B28">
        <v>2.41</v>
      </c>
      <c r="C28">
        <v>4.16</v>
      </c>
      <c r="D28">
        <v>7.35</v>
      </c>
      <c r="E28">
        <v>1.345</v>
      </c>
    </row>
    <row r="29" spans="1:5" ht="12.75">
      <c r="A29">
        <v>15</v>
      </c>
      <c r="B29">
        <v>2.41</v>
      </c>
      <c r="C29">
        <v>6.23</v>
      </c>
      <c r="D29">
        <v>7.35</v>
      </c>
      <c r="E29">
        <v>2.04</v>
      </c>
    </row>
    <row r="30" spans="1:5" ht="12.75">
      <c r="A30">
        <v>20</v>
      </c>
      <c r="B30">
        <v>2.41</v>
      </c>
      <c r="C30">
        <v>8.37</v>
      </c>
      <c r="D30">
        <v>7.35</v>
      </c>
      <c r="E30">
        <v>2.76</v>
      </c>
    </row>
    <row r="33" spans="1:5" ht="12.75">
      <c r="A33" t="s">
        <v>29</v>
      </c>
      <c r="E33" t="s">
        <v>30</v>
      </c>
    </row>
    <row r="34" spans="1:15" ht="12.75">
      <c r="A34" t="s">
        <v>26</v>
      </c>
      <c r="B34" t="s">
        <v>35</v>
      </c>
      <c r="C34" t="s">
        <v>28</v>
      </c>
      <c r="D34" t="s">
        <v>34</v>
      </c>
      <c r="E34" t="s">
        <v>32</v>
      </c>
      <c r="F34" t="s">
        <v>34</v>
      </c>
      <c r="G34" t="s">
        <v>23</v>
      </c>
      <c r="H34" t="s">
        <v>35</v>
      </c>
      <c r="I34" t="s">
        <v>31</v>
      </c>
      <c r="J34" t="s">
        <v>35</v>
      </c>
      <c r="K34" t="s">
        <v>36</v>
      </c>
      <c r="L34" t="s">
        <v>35</v>
      </c>
      <c r="M34" t="s">
        <v>37</v>
      </c>
      <c r="O34" t="s">
        <v>38</v>
      </c>
    </row>
    <row r="35" spans="1:16" ht="12.75">
      <c r="A35">
        <v>1.25</v>
      </c>
      <c r="B35" s="1">
        <v>0.01</v>
      </c>
      <c r="C35">
        <v>4.21</v>
      </c>
      <c r="D35">
        <v>1</v>
      </c>
      <c r="E35">
        <v>6.52</v>
      </c>
      <c r="F35">
        <v>1</v>
      </c>
      <c r="G35">
        <v>1.24</v>
      </c>
      <c r="H35">
        <v>0.01</v>
      </c>
      <c r="I35">
        <v>1.26</v>
      </c>
      <c r="J35">
        <v>0.01</v>
      </c>
      <c r="K35">
        <f>I35-G35</f>
        <v>0.020000000000000018</v>
      </c>
      <c r="L35">
        <f>J35+H35</f>
        <v>0.02</v>
      </c>
      <c r="M35">
        <f>E35*0.181</f>
        <v>1.1801199999999998</v>
      </c>
      <c r="N35">
        <f>M35*SQRT((F35/E35)^2+(C13/B13)^2)</f>
        <v>0.18103314467141554</v>
      </c>
      <c r="O35">
        <f>K35/E35</f>
        <v>0.0030674846625766902</v>
      </c>
      <c r="P35">
        <f>O35*SQRT((F35/E35)^2+(L35/K35)^2)</f>
        <v>0.0031033541693248445</v>
      </c>
    </row>
    <row r="36" spans="1:16" ht="12.75">
      <c r="A36">
        <v>2.87</v>
      </c>
      <c r="B36" s="1">
        <v>0.01</v>
      </c>
      <c r="C36">
        <v>9.6</v>
      </c>
      <c r="D36">
        <v>1</v>
      </c>
      <c r="E36">
        <v>17.3</v>
      </c>
      <c r="F36">
        <v>1</v>
      </c>
      <c r="G36">
        <v>3.3</v>
      </c>
      <c r="H36">
        <v>0.01</v>
      </c>
      <c r="I36">
        <v>3.33</v>
      </c>
      <c r="J36">
        <v>0.01</v>
      </c>
      <c r="K36">
        <f aca="true" t="shared" si="2" ref="K36:K44">I36-G36</f>
        <v>0.03000000000000025</v>
      </c>
      <c r="L36">
        <f aca="true" t="shared" si="3" ref="L36:L44">J36+H36</f>
        <v>0.02</v>
      </c>
      <c r="M36">
        <f aca="true" t="shared" si="4" ref="M36:M44">E36*0.181</f>
        <v>3.1313</v>
      </c>
      <c r="N36">
        <f>M36*SQRT((F36/E36)^2+(C13/B13)^2)</f>
        <v>0.18123322268221023</v>
      </c>
      <c r="O36">
        <f aca="true" t="shared" si="5" ref="O36:O44">K36/E36</f>
        <v>0.0017341040462427889</v>
      </c>
      <c r="P36">
        <f aca="true" t="shared" si="6" ref="P36:P44">O36*SQRT((F36/E36)^2+(L36/K36)^2)</f>
        <v>0.0011604067720640302</v>
      </c>
    </row>
    <row r="37" spans="1:16" ht="12.75">
      <c r="A37">
        <v>6.15</v>
      </c>
      <c r="B37" s="1">
        <v>0.01</v>
      </c>
      <c r="C37">
        <v>21.7</v>
      </c>
      <c r="D37">
        <v>1</v>
      </c>
      <c r="E37">
        <v>35.6</v>
      </c>
      <c r="F37">
        <v>1</v>
      </c>
      <c r="G37">
        <v>6.4</v>
      </c>
      <c r="H37">
        <v>0.01</v>
      </c>
      <c r="I37">
        <v>6.47</v>
      </c>
      <c r="J37">
        <v>0.01</v>
      </c>
      <c r="K37">
        <f t="shared" si="2"/>
        <v>0.0699999999999994</v>
      </c>
      <c r="L37">
        <f t="shared" si="3"/>
        <v>0.02</v>
      </c>
      <c r="M37">
        <f t="shared" si="4"/>
        <v>6.4436</v>
      </c>
      <c r="N37">
        <f>M37*SQRT((F37/E37)^2+(C13/B13)^2)</f>
        <v>0.18198554741124712</v>
      </c>
      <c r="O37">
        <f t="shared" si="5"/>
        <v>0.0019662921348314434</v>
      </c>
      <c r="P37">
        <f t="shared" si="6"/>
        <v>0.0005645063251020994</v>
      </c>
    </row>
    <row r="38" spans="1:16" ht="12.75">
      <c r="A38">
        <v>7.57</v>
      </c>
      <c r="B38" s="1">
        <v>0.01</v>
      </c>
      <c r="C38">
        <v>26.6</v>
      </c>
      <c r="D38">
        <v>1</v>
      </c>
      <c r="E38">
        <v>51.8</v>
      </c>
      <c r="F38">
        <v>1</v>
      </c>
      <c r="G38">
        <v>9.28</v>
      </c>
      <c r="H38">
        <v>0.01</v>
      </c>
      <c r="I38">
        <v>9.35</v>
      </c>
      <c r="J38">
        <v>0.01</v>
      </c>
      <c r="K38">
        <f t="shared" si="2"/>
        <v>0.07000000000000028</v>
      </c>
      <c r="L38">
        <f t="shared" si="3"/>
        <v>0.02</v>
      </c>
      <c r="M38">
        <f t="shared" si="4"/>
        <v>9.3758</v>
      </c>
      <c r="N38">
        <f>M38*SQRT((F38/E38)^2+(C13/B13)^2)</f>
        <v>0.1830803153802194</v>
      </c>
      <c r="O38">
        <f t="shared" si="5"/>
        <v>0.0013513513513513568</v>
      </c>
      <c r="P38">
        <f t="shared" si="6"/>
        <v>0.000386980729224432</v>
      </c>
    </row>
    <row r="39" spans="1:16" ht="12.75">
      <c r="A39">
        <v>13.11</v>
      </c>
      <c r="B39" s="1">
        <v>0.01</v>
      </c>
      <c r="C39">
        <v>46.2</v>
      </c>
      <c r="D39">
        <v>1</v>
      </c>
      <c r="E39">
        <v>80</v>
      </c>
      <c r="F39">
        <v>1</v>
      </c>
      <c r="G39">
        <v>14.3</v>
      </c>
      <c r="H39">
        <v>0.01</v>
      </c>
      <c r="I39">
        <v>14.47</v>
      </c>
      <c r="J39">
        <v>0.01</v>
      </c>
      <c r="K39">
        <f t="shared" si="2"/>
        <v>0.16999999999999993</v>
      </c>
      <c r="L39">
        <f t="shared" si="3"/>
        <v>0.02</v>
      </c>
      <c r="M39">
        <f t="shared" si="4"/>
        <v>14.48</v>
      </c>
      <c r="N39">
        <f>M39*SQRT((F39/E39)^2+(C13/B13)^2)</f>
        <v>0.18592347050491423</v>
      </c>
      <c r="O39">
        <f t="shared" si="5"/>
        <v>0.0021249999999999993</v>
      </c>
      <c r="P39">
        <f t="shared" si="6"/>
        <v>0.0002514071725433664</v>
      </c>
    </row>
    <row r="40" spans="1:16" ht="12.75">
      <c r="A40">
        <v>17</v>
      </c>
      <c r="B40" s="1">
        <v>0.01</v>
      </c>
      <c r="C40">
        <v>60.3</v>
      </c>
      <c r="D40">
        <v>1</v>
      </c>
      <c r="E40">
        <v>102.2</v>
      </c>
      <c r="F40">
        <v>3</v>
      </c>
      <c r="G40">
        <v>18.25</v>
      </c>
      <c r="H40">
        <v>0.01</v>
      </c>
      <c r="I40">
        <v>18.38</v>
      </c>
      <c r="J40">
        <v>0.01</v>
      </c>
      <c r="K40">
        <f t="shared" si="2"/>
        <v>0.129999999999999</v>
      </c>
      <c r="L40">
        <f t="shared" si="3"/>
        <v>0.02</v>
      </c>
      <c r="M40">
        <f t="shared" si="4"/>
        <v>18.4982</v>
      </c>
      <c r="N40">
        <f>M40*SQRT((F40/E40)^2+(C13/B13)^2)</f>
        <v>0.5457080533458428</v>
      </c>
      <c r="O40">
        <f t="shared" si="5"/>
        <v>0.0012720156555772895</v>
      </c>
      <c r="P40">
        <f t="shared" si="6"/>
        <v>0.00019922505800935817</v>
      </c>
    </row>
    <row r="41" spans="1:16" ht="12.75">
      <c r="A41">
        <v>20.8</v>
      </c>
      <c r="B41" s="1">
        <v>0.01</v>
      </c>
      <c r="C41">
        <v>73.9</v>
      </c>
      <c r="D41">
        <v>1</v>
      </c>
      <c r="E41">
        <v>123.2</v>
      </c>
      <c r="F41">
        <v>3</v>
      </c>
      <c r="G41">
        <v>22</v>
      </c>
      <c r="H41">
        <v>0.01</v>
      </c>
      <c r="I41">
        <v>22.4</v>
      </c>
      <c r="J41">
        <v>0.01</v>
      </c>
      <c r="K41">
        <f t="shared" si="2"/>
        <v>0.3999999999999986</v>
      </c>
      <c r="L41">
        <f t="shared" si="3"/>
        <v>0.02</v>
      </c>
      <c r="M41">
        <f t="shared" si="4"/>
        <v>22.2992</v>
      </c>
      <c r="N41">
        <f>M41*SQRT((F41/E41)^2+(C13/B13)^2)</f>
        <v>0.546930875774533</v>
      </c>
      <c r="O41">
        <f t="shared" si="5"/>
        <v>0.0032467532467532353</v>
      </c>
      <c r="P41">
        <f t="shared" si="6"/>
        <v>0.00018056601882476028</v>
      </c>
    </row>
    <row r="42" spans="1:16" ht="12.75">
      <c r="A42">
        <v>22.5</v>
      </c>
      <c r="B42" s="1">
        <v>0.01</v>
      </c>
      <c r="C42">
        <v>80.2</v>
      </c>
      <c r="D42">
        <v>1</v>
      </c>
      <c r="E42">
        <v>138.6</v>
      </c>
      <c r="F42">
        <v>3</v>
      </c>
      <c r="G42">
        <v>24.7</v>
      </c>
      <c r="H42">
        <v>0.01</v>
      </c>
      <c r="I42">
        <v>25.1</v>
      </c>
      <c r="J42">
        <v>0.01</v>
      </c>
      <c r="K42">
        <f t="shared" si="2"/>
        <v>0.40000000000000213</v>
      </c>
      <c r="L42">
        <f t="shared" si="3"/>
        <v>0.02</v>
      </c>
      <c r="M42">
        <f t="shared" si="4"/>
        <v>25.086599999999997</v>
      </c>
      <c r="N42">
        <f>M42*SQRT((F42/E42)^2+(C13/B13)^2)</f>
        <v>0.5479702748113274</v>
      </c>
      <c r="O42">
        <f t="shared" si="5"/>
        <v>0.0028860028860029016</v>
      </c>
      <c r="P42">
        <f t="shared" si="6"/>
        <v>0.00015724099993965208</v>
      </c>
    </row>
    <row r="43" spans="1:16" ht="12.75">
      <c r="A43">
        <v>25.2</v>
      </c>
      <c r="B43" s="1">
        <v>0.01</v>
      </c>
      <c r="C43">
        <v>89.7</v>
      </c>
      <c r="D43">
        <v>1</v>
      </c>
      <c r="E43">
        <v>156</v>
      </c>
      <c r="F43">
        <v>3</v>
      </c>
      <c r="G43">
        <v>27.7</v>
      </c>
      <c r="H43">
        <v>0.01</v>
      </c>
      <c r="I43">
        <v>27.7</v>
      </c>
      <c r="J43">
        <v>0.01</v>
      </c>
      <c r="K43">
        <f t="shared" si="2"/>
        <v>0</v>
      </c>
      <c r="L43">
        <f t="shared" si="3"/>
        <v>0.02</v>
      </c>
      <c r="M43">
        <f t="shared" si="4"/>
        <v>28.236</v>
      </c>
      <c r="N43">
        <f>M43*SQRT((F43/E43)^2+(C13/B13)^2)</f>
        <v>0.5492889553811</v>
      </c>
      <c r="O43">
        <f t="shared" si="5"/>
        <v>0</v>
      </c>
      <c r="P43">
        <f>O43*SQRT((F43/E43)^2+(L43/0.000001)^2)</f>
        <v>0</v>
      </c>
    </row>
    <row r="44" spans="1:16" ht="12.75">
      <c r="A44">
        <v>28</v>
      </c>
      <c r="B44" s="1">
        <v>0.01</v>
      </c>
      <c r="C44">
        <v>99.9</v>
      </c>
      <c r="D44">
        <v>1</v>
      </c>
      <c r="E44">
        <v>155.2</v>
      </c>
      <c r="F44">
        <v>3</v>
      </c>
      <c r="G44">
        <v>27.8</v>
      </c>
      <c r="H44">
        <v>0.01</v>
      </c>
      <c r="I44">
        <v>28.2</v>
      </c>
      <c r="J44">
        <v>0.01</v>
      </c>
      <c r="K44">
        <f t="shared" si="2"/>
        <v>0.3999999999999986</v>
      </c>
      <c r="L44">
        <f t="shared" si="3"/>
        <v>0.02</v>
      </c>
      <c r="M44">
        <f t="shared" si="4"/>
        <v>28.091199999999997</v>
      </c>
      <c r="N44">
        <f>M44*SQRT((F44/E44)^2+(C13/B13)^2)</f>
        <v>0.5492249832435241</v>
      </c>
      <c r="O44">
        <f t="shared" si="5"/>
        <v>0.002577319587628857</v>
      </c>
      <c r="P44">
        <f t="shared" si="6"/>
        <v>0.00013816079573846779</v>
      </c>
    </row>
    <row r="45" ht="12.75">
      <c r="A45" t="s">
        <v>41</v>
      </c>
    </row>
    <row r="46" ht="12.75">
      <c r="A46" t="s">
        <v>44</v>
      </c>
    </row>
    <row r="47" ht="12.75">
      <c r="A47" t="s">
        <v>45</v>
      </c>
    </row>
    <row r="48" ht="12.75">
      <c r="A48" t="s">
        <v>42</v>
      </c>
    </row>
    <row r="49" ht="12.75">
      <c r="A49" t="s">
        <v>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Timur</dc:creator>
  <cp:keywords/>
  <dc:description/>
  <cp:lastModifiedBy>Timur</cp:lastModifiedBy>
  <dcterms:created xsi:type="dcterms:W3CDTF">2007-09-20T19:55:42Z</dcterms:created>
  <dcterms:modified xsi:type="dcterms:W3CDTF">2007-09-24T14:27:02Z</dcterms:modified>
  <cp:category/>
  <cp:version/>
  <cp:contentType/>
  <cp:contentStatus/>
</cp:coreProperties>
</file>